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160" yWindow="1960" windowWidth="25600" windowHeight="11540" tabRatio="500" activeTab="2"/>
  </bookViews>
  <sheets>
    <sheet name="Table S1" sheetId="1" r:id="rId1"/>
    <sheet name="Table S2" sheetId="2" r:id="rId2"/>
    <sheet name="Table S3" sheetId="3" r:id="rId3"/>
  </sheets>
  <definedNames>
    <definedName name="_xlnm._FilterDatabase" localSheetId="2" hidden="1">'Table S3'!$B$23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comments1.xml><?xml version="1.0" encoding="utf-8"?>
<comments xmlns="http://schemas.openxmlformats.org/spreadsheetml/2006/main">
  <authors>
    <author>Kendra Garner</author>
  </authors>
  <commentList>
    <comment ref="D8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Claesson 1980
143 *10^-10 mg/cell * (1/0.4)
Bratbak 1984 wet to dry weight of 0.4</t>
        </r>
      </text>
    </comment>
    <comment ref="E8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Reynolds 1984
272 pg dry weight * 1mg/10^9 pg
Bratbak 1984
40% dry weight ratio</t>
        </r>
      </text>
    </comment>
    <comment ref="F8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Burns 1969. Relation Between Filtering Rate, Temperature, and Body Size in Four Species of Daphnia. 
Conversion factor from Ricciardi 1998, Weight-to-wegith conversion factors for marine benthic macroinvertebrates
Dry weight 0.15 mg, conversion factor of 20 dw/ww
</t>
        </r>
      </text>
    </comment>
    <comment ref="G8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Othman 2001.  Growth, development...
Wet weight at 120 days = 8 mg</t>
        </r>
      </text>
    </comment>
    <comment ref="H8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Henry 1984.  Ricciardi 1998
Average Length 5.3 cm
Dry weight 0.309 g
SFDW:WW converiosion of 8.6
Wet weight 2.6574 g
Conversion function from length to weight
=-0.38+0.13*H28</t>
        </r>
      </text>
    </comment>
    <comment ref="I8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Sommer.  Animal Diversity Web.
females weight 2-3 g, males weight 3-5 g
Ankley 2006</t>
        </r>
      </text>
    </comment>
    <comment ref="J8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Ridlfi O. mykiss Animal Diversity web
average size 4 kg</t>
        </r>
      </text>
    </comment>
    <comment ref="D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Adsorption rate of CuO to particulate matter</t>
        </r>
      </text>
    </comment>
    <comment ref="E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Adsorption rate of CuO to particulate matter</t>
        </r>
      </text>
    </comment>
    <comment ref="F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Burns 1969. Relation Between Filtering Rate, Temperature, and Body Size in Four Species of Daphnia. 
2 ml/hr
</t>
        </r>
      </text>
    </comment>
    <comment ref="G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Panov 1998.  Effects of temperature...
Repiration rate of 0.00141*(0.000008*0.2)^0.668 mg O2/hr indiv
mg O2/hr org * L water/10 mg O2 * 24 h/day * indiv/mg</t>
        </r>
      </text>
    </comment>
    <comment ref="H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Loayza-Muro 2007
850 ml/mussle-hr * (1L /1000 ml) * mussle/mg * 24h/d</t>
        </r>
      </text>
    </comment>
    <comment ref="I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Duffy 1998
0.0096 g O2/g-day
g/g-day * g/1000 mg * L/10 mg O2 * 1000 mg/g</t>
        </r>
      </text>
    </comment>
    <comment ref="J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Nichols 1991.
7.2 L/hr * 24hr/day * 1/bodymass mg</t>
        </r>
      </text>
    </comment>
    <comment ref="F10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Burns 1969. Relation Between Filtering Rate, Temperature, and Body Size in Four Species of Daphnia. 
2 ml/hr water times the concentration of suspended sediment in water (kg*1000g/kg / L water)
</t>
        </r>
      </text>
    </comment>
    <comment ref="G10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Hargrave 1970. The utilization of benthic
Food ingestion rate of 10-22 ug/amphipod/h
ug/amphipod mg * 24h/day * 1 g/1000000 ug</t>
        </r>
      </text>
    </comment>
    <comment ref="H10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Loayza-Muro 2007
850 ml/mussle-hr * (1L /1000 ml) * mussle/kg * 24h/d * kg* 1000 g/kg / L</t>
        </r>
      </text>
    </comment>
    <comment ref="D1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Errecalde 2000
uptake of cadmium 0.12 nmol/m2*hr *(1/depth m) *112.4 g/mol * L/1000m3 * 24h/d *1/ density 1 mg/L
</t>
        </r>
      </text>
    </comment>
    <comment ref="E1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Errecalde 2000
uptake of cadmium 0.12 nmol/m2*hr *(1/depth m) *112.4 g/mol * L/1000m3 * 24h/d *1/ density 1 mg/L
</t>
        </r>
      </text>
    </comment>
    <comment ref="F1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Burns 1969. Relation Between Filtering Rate, Temperature, and Body Size in Four Species of Daphnia. 
2 ml/hr
</t>
        </r>
      </text>
    </comment>
    <comment ref="G1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Borgmann 1994. Kinetics of excess
ionic copper uptake 0.55 L/umol/day
L/umol* 10^6 umol/mol *1mol/ 63.546g * g/1000 mg</t>
        </r>
      </text>
    </comment>
    <comment ref="H1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Loayza-Muro 2007
Filtration rate exposed to Zn 95% of total </t>
        </r>
      </text>
    </comment>
    <comment ref="I1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Bertram 1986
Uptake rate constant estimated from selenium uptake rate constant</t>
        </r>
      </text>
    </comment>
    <comment ref="J1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Carbonell 1994.  
Uptake rate of 0.063/min</t>
        </r>
      </text>
    </comment>
    <comment ref="F13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Burns 1969. Relation Between Filtering Rate, Temperature, and Body Size in Four Species of Daphnia. 
2 ml/hr
</t>
        </r>
      </text>
    </comment>
    <comment ref="G13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Hargrave 1970. The utilization of benthic
Food ingestion rate of 10-22 ug/amphipod/h
ug/amphipod * amphipod/kg * g/10^6 ug * 24h/day</t>
        </r>
      </text>
    </comment>
    <comment ref="H13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Loayza-Muro 2007
850 ml/mussle-hr * (1L /1000 ml) * mussle/mg * 1 g/L density of diet</t>
        </r>
      </text>
    </comment>
    <comment ref="I13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Herwig 2007 Population ecology...
2 kkg/ha-day
kg/ha/day*ha/m2*(1/depth (m) * m3/1000 L *L/mg density) * 1000 g/kg
</t>
        </r>
      </text>
    </comment>
    <comment ref="J13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van Dam 1995.
Food consumption rate of 13 g/kg-day
</t>
        </r>
      </text>
    </comment>
    <comment ref="F15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Taipale. 2014. Differing Daphnia magna assimilation efficiencies for terrestrial, bacterial, and algal carbon and fatty acids.
20% carbon assimilation efficiency from phytoplankton</t>
        </r>
      </text>
    </comment>
    <comment ref="G15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Hargrave 1970. The utilization of benthic
Green algae uptake efficiency of 45-55%.
</t>
        </r>
      </text>
    </comment>
    <comment ref="H15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Patterson 1998. 
50% efficiency</t>
        </r>
      </text>
    </comment>
    <comment ref="I15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Lapointe 2009
assimiliation efficiency of metals of 35%</t>
        </r>
      </text>
    </comment>
    <comment ref="J15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Thomann 1997
Food assimilation efficiency 0.8
</t>
        </r>
      </text>
    </comment>
    <comment ref="D16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Nalewajko 1966
Excretion as percent of total fixed carbon
4.8 ug/mg dry-hr * 0.6% * 1 g/10^6 ug * 24 hr/day * 1/0.4 ww:dry</t>
        </r>
      </text>
    </comment>
    <comment ref="E16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Nalewajko 1966
Excretion as percent of total fixed carbon
5 ug/mg dry-hr * 1% * 1 g/10^6 ug * 24 hr/day * 1/0.4 ww:dry</t>
        </r>
      </text>
    </comment>
    <comment ref="F16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Burns 1969. Relation Between Filtering Rate, Temperature, and Body Size in Four Species of Daphnia. 
2 ml/hr
</t>
        </r>
      </text>
    </comment>
    <comment ref="G16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Hargrave 1970.  The utilization of benthic micro
0.51 aaverage fecal production per day per individual.
Mg/indiv * g/mg * indiv/mg</t>
        </r>
      </text>
    </comment>
    <comment ref="H16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Loayza-Muro 2007
850 ml/mussle-hr * (1L /1000 ml) * mussle/mg * 1 g/L density of diet
</t>
        </r>
      </text>
    </comment>
    <comment ref="I16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Duffy 1998
excretion rate is 0.1 of consumption rate</t>
        </r>
      </text>
    </comment>
    <comment ref="J16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Thomann 1997
Egestion 0.002 g/g/day</t>
        </r>
      </text>
    </comment>
    <comment ref="D17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La Faucheur 2014.
Indicates that binding may be too strong ad thus insignificant.</t>
        </r>
      </text>
    </comment>
    <comment ref="E17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La Faucheur 2014.
Indicates that binding may be too strong ad thus insignificant.</t>
        </r>
      </text>
    </comment>
    <comment ref="F17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Guan 2004
elmination rate constant for zinc
2.9*10^-1/d</t>
        </r>
      </text>
    </comment>
    <comment ref="G17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Borgmann 1994. Kinetics of excess
ionic copper elimination rate 0.16 L/umol/day
L/umol* 10^6 umol/mol * mol/63.546g * g/1000 mg * mg/L density* g/1000 mg</t>
        </r>
      </text>
    </comment>
    <comment ref="H17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Dietz 1978
eflux rate of sodium 29.91 ueq/g dry w - hr
ueq*1000 = meq*atomic weight (23) / valence (1) = mg
(29.91*100*23)*(1/8.6 dry: w convers) * 24h/d *1g/1000 mg * 1 g/1000 mg</t>
        </r>
      </text>
    </comment>
    <comment ref="I17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Bertram 1987
depuration rate constant 0.019 /day for selenium</t>
        </r>
      </text>
    </comment>
    <comment ref="J17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Carbonell 1994.  
Elimination rate of 0.017/min</t>
        </r>
      </text>
    </comment>
    <comment ref="D18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Blaise 2005
Cell double every 12-48 h
</t>
        </r>
      </text>
    </comment>
    <comment ref="E18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Gotham 1982
Cells double every 24 h - 72 h</t>
        </r>
      </text>
    </comment>
    <comment ref="F18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Elenbaas.  Animal Diversity Web. Daphnia Magna
</t>
        </r>
      </text>
    </comment>
    <comment ref="G18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Wen. 1992. Life History</t>
        </r>
      </text>
    </comment>
    <comment ref="H18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Winhold Unionidae Animal Diversity Web</t>
        </r>
      </text>
    </comment>
    <comment ref="I18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Sommer. Animal Diversity Web.
2-3 years
</t>
        </r>
      </text>
    </comment>
    <comment ref="J18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Ridlfi O. mykiss Animal Diversity web
average lifespan 8 years
</t>
        </r>
      </text>
    </comment>
    <comment ref="D1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Fakioglu 2013 
phytoplankton biomass denity ~1 g/m3
g/m3 * (kg/1000 g) * (1 m3/1000L)
</t>
        </r>
      </text>
    </comment>
    <comment ref="E1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Fakioglu 2013 
phytoplankton biomass denity ~1 g/m3
g/m3 * (kg/1000 g) * (1 m3/1000L)
</t>
        </r>
      </text>
    </comment>
    <comment ref="F1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Stich and Maier 2007
Daphnia density of 95000 in/m2 over 23 m deep
95000 ind/m2 * 1/23 m * biomass of 3 mg/ind * m3/1000 L = mg/L</t>
        </r>
      </text>
    </comment>
    <comment ref="G1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Hargrave 1970. Distribution, growth and...
Hyalella density of ~150*10^3  individuals/m2
150*10^3 * body mass mg / depth m * 1000 m3/L</t>
        </r>
      </text>
    </comment>
    <comment ref="H1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Henry 1984 .  Ricciardi 1998
biomass density of body in dry weight 10.92 g/m2
wet to dry ratio of 8.6
g/m2 * 1/depth m * 8.6 * 1 m3/1000 L * 1000 mg/g</t>
        </r>
      </text>
    </comment>
    <comment ref="I1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Sommer.  Animal Diversity Web.
144-482 kg/hectare
313 kg/ha * 10^6 mg/kg * ha/10000 m2 * 1/23 m  * 1m3/1000 L = mg/L</t>
        </r>
      </text>
    </comment>
    <comment ref="J1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Harvey 2005. Habitat specific
0.61 g/m2
g/m2 * 1000 mg/ g * 1/23 m * (m3/1000 L) </t>
        </r>
      </text>
    </comment>
    <comment ref="D3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Claesson 1980
143 *10^-10 mg/cell * (1/0.4)
Bratbak 1984 wet to dry weight of 0.4</t>
        </r>
      </text>
    </comment>
    <comment ref="E3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Reynolds 1984
272 pg dry weight * 1mg/10^9 pg
Bratbak 1984
40% dry weight ratio</t>
        </r>
      </text>
    </comment>
    <comment ref="F3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Burns 1969. Relation Between Filtering Rate, Temperature, and Body Size in Four Species of Daphnia. 
Conversion factor from Ricciardi 1998, Weight-to-wegith conversion factors for marine benthic macroinvertebrates
Dry weight 0.15 mg, conversion factor of 20 dw/ww
</t>
        </r>
      </text>
    </comment>
    <comment ref="G3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Othman 2001.  Growth, development...
Wet weight at 120 days = 8 mg</t>
        </r>
      </text>
    </comment>
    <comment ref="H3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Henry 1984.  Ricciardi 1998
Average Length 5.3 cm
Dry weight 0.309 g
SFDW:WW converiosion of 8.6
Wet weight 2.6574 g
Conversion function from length to weight
=-0.38+0.13*H28</t>
        </r>
      </text>
    </comment>
    <comment ref="I3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Sommer.  Animal Diversity Web.
females weight 2-3 g, males weight 3-5 g
Ankley 2006</t>
        </r>
      </text>
    </comment>
    <comment ref="J3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Ridlfi O. mykiss Animal Diversity web
average size 4 kg</t>
        </r>
      </text>
    </comment>
    <comment ref="D3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Adsorption rate of TiO2 to particulate matter</t>
        </r>
      </text>
    </comment>
    <comment ref="E3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Adsorption rate of TiO2 to particulate matter</t>
        </r>
      </text>
    </comment>
    <comment ref="F3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Burns 1969. Relation Between Filtering Rate, Temperature, and Body Size in Four Species of Daphnia. 
2 ml/hr
</t>
        </r>
      </text>
    </comment>
    <comment ref="G3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Panov 1998.  Effects of temperature...
Repiration rate of 0.00141*(0.000008*0.2)^0.668 mg O2/hr indiv
mg O2/hr org * L water/10 mg O2 * 24 h/day * indiv/mg</t>
        </r>
      </text>
    </comment>
    <comment ref="H3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Loayza-Muro 2007
850 ml/mussle-hr * (1L /1000 ml) * mussle/mg * 24h/d</t>
        </r>
      </text>
    </comment>
    <comment ref="I3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Duffy 1998
0.0096 g O2/g-day
g/g-day * g/1000 mg * L/10 mg O2 * 1000 mg/g</t>
        </r>
      </text>
    </comment>
    <comment ref="J3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Nichols 1991.
7.2 L/hr * 24hr/day * 1/bodymass mg</t>
        </r>
      </text>
    </comment>
    <comment ref="F33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Burns 1969. Relation Between Filtering Rate, Temperature, and Body Size in Four Species of Daphnia. 
2 ml/hr water times the concentration of suspended sediment in water (kg*1000g/kg / L water)
</t>
        </r>
      </text>
    </comment>
    <comment ref="G33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Hargrave 1970. The utilization of benthic
Food ingestion rate of 10-22 ug/amphipod/h
ug/amphipod mg * 24h/day * 1 g/1000000 ug</t>
        </r>
      </text>
    </comment>
    <comment ref="H33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Loayza-Muro 2007
850 ml/mussle-hr * (1L /1000 ml) * mussle/kg * 24h/d * kg* 1000 g/kg / L</t>
        </r>
      </text>
    </comment>
    <comment ref="D34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Errecalde 2000
uptake of cadmium 0.12 nmol/m2*hr *(1/depth m) *112.4 g/mol * L/1000m3 * 24h/d *1/ density 1 mg/L
</t>
        </r>
      </text>
    </comment>
    <comment ref="E34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Errecalde 2000
uptake of cadmium 0.12 nmol/m2*hr *(1/depth m) *112.4 g/mol * L/1000m3 * 24h/d *1/ density 1 mg/L
</t>
        </r>
      </text>
    </comment>
    <comment ref="F34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Burns 1969. Relation Between Filtering Rate, Temperature, and Body Size in Four Species of Daphnia. 
2 ml/hr
</t>
        </r>
      </text>
    </comment>
    <comment ref="G34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Borgmann 1994.Kinetics of excess
ionic zinc uptake 0.29 L/umol/day
L/umol* 10^6 umol/mol * 1 mol/65.38 g * 1 g/mg</t>
        </r>
      </text>
    </comment>
    <comment ref="H34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Loayza-Muro 2007
Filtration rate exposed to Zn 95% of total </t>
        </r>
      </text>
    </comment>
    <comment ref="I34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Bertram 1986
Uptake rate constant estimated from selenium uptake rate constant</t>
        </r>
      </text>
    </comment>
    <comment ref="J34" authorId="0">
      <text>
        <r>
          <rPr>
            <b/>
            <sz val="9"/>
            <color indexed="81"/>
            <rFont val="Calibri"/>
            <family val="2"/>
            <charset val="128"/>
          </rPr>
          <t>Kendra Garner:
Aslop 1999
absorption rate 2 L/kg-day for zn
l/kg * kg/1000000 mg</t>
        </r>
      </text>
    </comment>
    <comment ref="F36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Burns 1969. Relation Between Filtering Rate, Temperature, and Body Size in Four Species of Daphnia. 
2 ml/hr
</t>
        </r>
      </text>
    </comment>
    <comment ref="G36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Hargrave 1970. The utilization of benthic
Food ingestion rate of 10-22 ug/amphipod/h
ug/amphipod * amphipod/kg * g/10^6 ug * 24h/day</t>
        </r>
      </text>
    </comment>
    <comment ref="H36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Loayza-Muro 2007
850 ml/mussle-hr * (1L /1000 ml) * mussle/mg * 1 g/L density of diet</t>
        </r>
      </text>
    </comment>
    <comment ref="I36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Herwig 2007 Population ecology...
2 kkg/ha-day
kg/ha/day*ha/m2*(1/depth (m) * m3/1000 L *L/mg density) * 1000 g/kg
</t>
        </r>
      </text>
    </comment>
    <comment ref="J36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van Dam 1995.
Food consumption rate of 13 g/kg-day
</t>
        </r>
      </text>
    </comment>
    <comment ref="F38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Taipale. 2014. Differing Daphnia magna assimilation efficiencies for terrestrial, bacterial, and algal carbon and fatty acids.
20% carbon assimilation efficiency from phytoplankton</t>
        </r>
      </text>
    </comment>
    <comment ref="G38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Hargrave 1970. The utilization of benthic
Green algae uptake efficiency of 45-55%.
</t>
        </r>
      </text>
    </comment>
    <comment ref="H38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Patterson 1998. 
50% efficiency</t>
        </r>
      </text>
    </comment>
    <comment ref="I38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Lapointe 2009
assimiliation efficiency of metals of 35%</t>
        </r>
      </text>
    </comment>
    <comment ref="J38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Thomann 1997
Food assimilation efficiency 0.8
</t>
        </r>
      </text>
    </comment>
    <comment ref="D3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Nalewajko 1966
Excretion as percent of total fixed carbon
4.8 ug/mg dry-hr * 0.6% * 1 g/10^6 ug * 24 hr/day * 1/0.4 ww:dry</t>
        </r>
      </text>
    </comment>
    <comment ref="E3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Nalewajko 1966
Excretion as percent of total fixed carbon
5 ug/mg dry-hr * 1% * 1 g/10^6 ug * 24 hr/day * 1/0.4 ww:dry</t>
        </r>
      </text>
    </comment>
    <comment ref="F3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Burns 1969. Relation Between Filtering Rate, Temperature, and Body Size in Four Species of Daphnia. 
2 ml/hr
</t>
        </r>
      </text>
    </comment>
    <comment ref="G3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Hargrave 1970.  The utilization of benthic micro
0.51 aaverage fecal production per day per individual.
Mg/indiv * g/mg * indiv/mg</t>
        </r>
      </text>
    </comment>
    <comment ref="H3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Loayza-Muro 2007
850 ml/mussle-hr * (1L /1000 ml) * mussle/mg * 1 g/L density of diet
</t>
        </r>
      </text>
    </comment>
    <comment ref="I3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Duffy 1998
excretion rate is 0.1 of consumption rate</t>
        </r>
      </text>
    </comment>
    <comment ref="J3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Thomann 1997
Egestion 0.002 g/g/day</t>
        </r>
      </text>
    </comment>
    <comment ref="D40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La Faucheur 2014.
Indicates that binding may be too strong ad thus insignificant.</t>
        </r>
      </text>
    </comment>
    <comment ref="E40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La Faucheur 2014.
Indicates that binding may be too strong ad thus insignificant.</t>
        </r>
      </text>
    </comment>
    <comment ref="F40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Guan 2004
elmination rate constant for zinc
2.9*10^-1/d</t>
        </r>
      </text>
    </comment>
    <comment ref="G40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Borgmann 1994. Kinetics of excess
ionic zinc elimination 0.68  L/umol/day
L/umol* 10^6 umol/mol * 1/65.38 mol/g * g/1000 mg * mg/L density food * g/1000 mg</t>
        </r>
      </text>
    </comment>
    <comment ref="H40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Dietz 1978
eflux rate of sodium 29.91 ueq/g dry w - hr
ueq*1000 = meq*atomic weight (23) / valence (1) = mg
(29.91*100*23)*(1/8.6 dry: w convers) * 24h/d *1g/1000 mg * 1 g/1000 mg</t>
        </r>
      </text>
    </comment>
    <comment ref="I40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Bertram 1987
depuration rate constant 0.019 /day for selenium</t>
        </r>
      </text>
    </comment>
    <comment ref="J40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Trudel 1997.  
Mercury elimination by fish
eliminiation rate of 0.002/day
</t>
        </r>
      </text>
    </comment>
    <comment ref="D4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Blaise 2005
Cell double every 12-48 h
</t>
        </r>
      </text>
    </comment>
    <comment ref="E4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Gotham 1982
Cells double every 24 h - 72 h</t>
        </r>
      </text>
    </comment>
    <comment ref="F4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Elenbaas.  Animal Diversity Web. Daphnia Magna
</t>
        </r>
      </text>
    </comment>
    <comment ref="G4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Wen. 1992. Life History</t>
        </r>
      </text>
    </comment>
    <comment ref="H4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Winhold Unionidae Animal Diversity Web</t>
        </r>
      </text>
    </comment>
    <comment ref="I4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Sommer. Animal Diversity Web.
2-3 years
</t>
        </r>
      </text>
    </comment>
    <comment ref="J4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Ridlfi O. mykiss Animal Diversity web
average lifespan 8 years
</t>
        </r>
      </text>
    </comment>
    <comment ref="D4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Fakioglu 2013 
phytoplankton biomass denity ~1 g/m3
g/m3 * (kg/1000 g) * (1 m3/1000L)
</t>
        </r>
      </text>
    </comment>
    <comment ref="E4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Fakioglu 2013 
phytoplankton biomass denity ~1 g/m3
g/m3 * (kg/1000 g) * (1 m3/1000L)
</t>
        </r>
      </text>
    </comment>
    <comment ref="F4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Stich and Maier 2007
Daphnia density of 95000 in/m2 over 23 m deep
95000 ind/m2 * 1/23 m * biomass of 3 mg/ind * m3/1000 L = mg/L</t>
        </r>
      </text>
    </comment>
    <comment ref="G4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Hargrave 1970. Distribution, growth and...
Hyalella density of ~150*10^3  individuals/m2
150*10^3 * body mass mg / depth m * 1000 m3/L</t>
        </r>
      </text>
    </comment>
    <comment ref="H4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Henry 1984 .  Ricciardi 1998
biomass density of body in dry weight 10.92 g/m2
wet to dry ratio of 8.6
g/m2 * 1/depth m * 8.6 * 1 m3/1000 L * 1000 mg/g</t>
        </r>
      </text>
    </comment>
    <comment ref="I4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Sommer.  Animal Diversity Web.
144-482 kg/hectare
313 kg/ha * 10^6 mg/kg * ha/10000 m2 * 1/23 m  * 1m3/1000 L = mg/L</t>
        </r>
      </text>
    </comment>
    <comment ref="J4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Harvey 2005. Habitat specific
0.61 g/m2
g/m2 * 1000 mg/ g * 1/23 m * (m3/1000 L) </t>
        </r>
      </text>
    </comment>
    <comment ref="D54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Claesson 1980
143 *10^-10 mg/cell * (1/0.4)
Bratbak 1984 wet to dry weight of 0.4</t>
        </r>
      </text>
    </comment>
    <comment ref="E54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Reynolds 1984
272 pg dry weight * 1mg/10^9 pg
Bratbak 1984
40% dry weight ratio</t>
        </r>
      </text>
    </comment>
    <comment ref="F54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Burns 1969. Relation Between Filtering Rate, Temperature, and Body Size in Four Species of Daphnia. 
Conversion factor from Ricciardi 1998, Weight-to-wegith conversion factors for marine benthic macroinvertebrates
Dry weight 0.15 mg, conversion factor of 20 dw/ww
</t>
        </r>
      </text>
    </comment>
    <comment ref="G54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Othman 2001.  Growth, development...
Wet weight at 120 days = 8 mg</t>
        </r>
      </text>
    </comment>
    <comment ref="H54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Henry 1984.  Ricciardi 1998
Average Length 5.3 cm
Dry weight 0.309 g
SFDW:WW converiosion of 8.6
Wet weight 2.6574 g
Conversion function from length to weight
=-0.38+0.13*H28</t>
        </r>
      </text>
    </comment>
    <comment ref="I54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Sommer.  Animal Diversity Web.
females weight 2-3 g, males weight 3-5 g
Ankley 2006</t>
        </r>
      </text>
    </comment>
    <comment ref="J54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Ridlfi O. mykiss Animal Diversity web
average size 4 kg</t>
        </r>
      </text>
    </comment>
    <comment ref="D55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Adsorption rate of CuO to particulate matter</t>
        </r>
      </text>
    </comment>
    <comment ref="E55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Adsorption rate of CuO to particulate matter</t>
        </r>
      </text>
    </comment>
    <comment ref="F55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Burns 1969. Relation Between Filtering Rate, Temperature, and Body Size in Four Species of Daphnia. 
2 ml/hr
</t>
        </r>
      </text>
    </comment>
    <comment ref="G55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Panov 1998.  Effects of temperature...
Repiration rate of 0.00141*(0.000008*0.2)^0.668 mg O2/hr indiv
mg O2/hr org * L water/10 mg O2 * 24 h/day * indiv/mg</t>
        </r>
      </text>
    </comment>
    <comment ref="H55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Loayza-Muro 2007
850 ml/mussle-hr * (1L /1000 ml) * mussle/mg * 24h/d</t>
        </r>
      </text>
    </comment>
    <comment ref="I55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Duffy 1998
0.0096 g O2/g-day
g/g-day * g/1000 mg * L/10 mg O2 * 1000 mg/g</t>
        </r>
      </text>
    </comment>
    <comment ref="J55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Nichols 1991.
7.2 L/hr * 24hr/day * 1/bodymass mg</t>
        </r>
      </text>
    </comment>
    <comment ref="F56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Burns 1969. Relation Between Filtering Rate, Temperature, and Body Size in Four Species of Daphnia. 
2 ml/hr water times the concentration of suspended sediment in water (kg*1000g/kg / L water)
</t>
        </r>
      </text>
    </comment>
    <comment ref="G56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Hargrave 1970. The utilization of benthic
Food ingestion rate of 10-22 ug/amphipod/h
ug/amphipod mg * 24h/day * 1 g/1000000 ug</t>
        </r>
      </text>
    </comment>
    <comment ref="H56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Loayza-Muro 2007
850 ml/mussle-hr * (1L /1000 ml) * mussle/kg * 24h/d * kg* 1000 g/kg / L</t>
        </r>
      </text>
    </comment>
    <comment ref="D57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Errecalde 2000
uptake of cadmium 0.12 nmol/m2*hr *(1/depth m) *112.4 g/mol * L/1000m3 * 24h/d *1/ density 1 mg/L
</t>
        </r>
      </text>
    </comment>
    <comment ref="E57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Errecalde 2000
uptake of cadmium 0.12 nmol/m2*hr *(1/depth m) *112.4 g/mol * L/1000m3 * 24h/d *1/ density 1 mg/L
</t>
        </r>
      </text>
    </comment>
    <comment ref="F57" authorId="0">
      <text>
        <r>
          <rPr>
            <b/>
            <sz val="9"/>
            <color indexed="81"/>
            <rFont val="Calibri"/>
            <family val="2"/>
            <charset val="128"/>
          </rPr>
          <t>Yu 2002.  Kinetic uptake
Zinc uptake 2.1*10^2 L/kg-day</t>
        </r>
      </text>
    </comment>
    <comment ref="G57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Borgmann 1994.Kinetics of excess
ionic zinc uptake 0.29 L/umol/day
L/umol* 10^6 umol/mol * 1 mol/65.38 g * 1 g/mg</t>
        </r>
      </text>
    </comment>
    <comment ref="H57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Loayza-Muro 2007
Filtration rate exposed to Zn 95% of total </t>
        </r>
      </text>
    </comment>
    <comment ref="I57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Bertram 1986
Uptake rate constant estimated from selenium uptake rate constant</t>
        </r>
      </text>
    </comment>
    <comment ref="J57" authorId="0">
      <text>
        <r>
          <rPr>
            <b/>
            <sz val="9"/>
            <color indexed="81"/>
            <rFont val="Calibri"/>
            <family val="2"/>
            <charset val="128"/>
          </rPr>
          <t>Kendra Garner:
Aslop 1999
absorption rate 2 L/kg-day for zn
l/kg * kg/1000000 mg</t>
        </r>
      </text>
    </comment>
    <comment ref="F5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Burns 1969. Relation Between Filtering Rate, Temperature, and Body Size in Four Species of Daphnia. 
2 ml/hr
</t>
        </r>
      </text>
    </comment>
    <comment ref="G5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Hargrave 1970. The utilization of benthic
Food ingestion rate of 10-22 ug/amphipod/h
ug/amphipod * amphipod/kg * g/10^6 ug * 24h/day</t>
        </r>
      </text>
    </comment>
    <comment ref="H5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Loayza-Muro 2007
850 ml/mussle-hr * (1L /1000 ml) * mussle/mg * 1 g/L density of diet</t>
        </r>
      </text>
    </comment>
    <comment ref="I5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Herwig 2007 Population ecology...
2 kkg/ha-day
kg/ha/day*ha/m2*(1/depth (m) * m3/1000 L *L/mg density) * 1000 g/kg
</t>
        </r>
      </text>
    </comment>
    <comment ref="J59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van Dam 1995.
Food consumption rate of 13 g/kg-day
</t>
        </r>
      </text>
    </comment>
    <comment ref="F6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Taipale. 2014. Differing Daphnia magna assimilation efficiencies for terrestrial, bacterial, and algal carbon and fatty acids.
20% carbon assimilation efficiency from phytoplankton</t>
        </r>
      </text>
    </comment>
    <comment ref="G6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Hargrave 1970. The utilization of benthic
Green algae uptake efficiency of 45-55%.
</t>
        </r>
      </text>
    </comment>
    <comment ref="H6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Patterson 1998. 
50% efficiency</t>
        </r>
      </text>
    </comment>
    <comment ref="I6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Lapointe 2009
assimiliation efficiency of metals of 35%</t>
        </r>
      </text>
    </comment>
    <comment ref="J61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Thomann 1997
Food assimilation efficiency 0.8
</t>
        </r>
      </text>
    </comment>
    <comment ref="D6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Nalewajko 1966
Excretion as percent of total fixed carbon
4.8 ug/mg dry-hr * 0.6% * 1 g/10^6 ug * 24 hr/day * 1/0.4 ww:dry</t>
        </r>
      </text>
    </comment>
    <comment ref="E6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Nalewajko 1966
Excretion as percent of total fixed carbon
5 ug/mg dry-hr * 1% * 1 g/10^6 ug * 24 hr/day * 1/0.4 ww:dry</t>
        </r>
      </text>
    </comment>
    <comment ref="F6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Burns 1969. Relation Between Filtering Rate, Temperature, and Body Size in Four Species of Daphnia. 
2 ml/hr
</t>
        </r>
      </text>
    </comment>
    <comment ref="G6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Hargrave 1970.  The utilization of benthic micro
0.51 aaverage fecal production per day per individual.
Mg/indiv * g/mg * indiv/mg</t>
        </r>
      </text>
    </comment>
    <comment ref="H6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Loayza-Muro 2007
850 ml/mussle-hr * (1L /1000 ml) * mussle/mg * 1 g/L density of diet
</t>
        </r>
      </text>
    </comment>
    <comment ref="I6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Duffy 1998
excretion rate is 0.1 of consumption rate</t>
        </r>
      </text>
    </comment>
    <comment ref="J62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Thomann 1997
Egestion 0.002 g/g/day</t>
        </r>
      </text>
    </comment>
    <comment ref="D63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La Faucheur 2014.
Indicates that binding may be too strong ad thus insignificant.</t>
        </r>
      </text>
    </comment>
    <comment ref="E63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La Faucheur 2014.
Indicates that binding may be too strong ad thus insignificant.</t>
        </r>
      </text>
    </comment>
    <comment ref="F63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Guan 2004
elmination rate constant for zinc
2.9*10^-1/d</t>
        </r>
      </text>
    </comment>
    <comment ref="G63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Borgmann 1994. Kinetics of excess
ionic zinc elimination 0.68  L/umol/day
L/umol* 10^6 umol/mol * 1/65.38 mol/g * g/1000 mg * mg/L density food * g/1000 mg</t>
        </r>
      </text>
    </comment>
    <comment ref="H63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Dietz 1978
eflux rate of sodium 29.91 ueq/g dry w - hr
ueq*1000 = meq*atomic weight (23) / valence (1) = mg
(29.91*100*23)*(1/8.6 dry: w convers) * 24h/d *1g/1000 mg * 1 g/1000 mg</t>
        </r>
      </text>
    </comment>
    <comment ref="I63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Bertram 1987
depuration rate constant 0.019 /day for selenium</t>
        </r>
      </text>
    </comment>
    <comment ref="J63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Aslop 1999
eliminiation rate of 1.1*10^-2/day
convert by ratio of bodymass 4 kg/33 g from study</t>
        </r>
      </text>
    </comment>
    <comment ref="D64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Blaise 2005
Cell double every 12-48 h
</t>
        </r>
      </text>
    </comment>
    <comment ref="E64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Gotham 1982
Cells double every 24 h - 72 h</t>
        </r>
      </text>
    </comment>
    <comment ref="F64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Elenbaas.  Animal Diversity Web. Daphnia Magna
</t>
        </r>
      </text>
    </comment>
    <comment ref="G64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Wen. 1992. Life History</t>
        </r>
      </text>
    </comment>
    <comment ref="H64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Winhold Unionidae Animal Diversity Web</t>
        </r>
      </text>
    </comment>
    <comment ref="I64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Sommer. Animal Diversity Web.
2-3 years
</t>
        </r>
      </text>
    </comment>
    <comment ref="J64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Ridlfi O. mykiss Animal Diversity web
average lifespan 8 years
</t>
        </r>
      </text>
    </comment>
    <comment ref="D65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Fakioglu 2013 
phytoplankton biomass denity ~1 g/m3
g/m3 * (kg/1000 g) * (1 m3/1000L)
</t>
        </r>
      </text>
    </comment>
    <comment ref="E65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Fakioglu 2013 
phytoplankton biomass denity ~1 g/m3
g/m3 * (kg/1000 g) * (1 m3/1000L)
</t>
        </r>
      </text>
    </comment>
    <comment ref="F65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Stich and Maier 2007
Daphnia density of 95000 in/m2 over 23 m deep
95000 ind/m2 * 1/23 m * biomass of 3 mg/ind * m3/1000 L = mg/L</t>
        </r>
      </text>
    </comment>
    <comment ref="G65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Hargrave 1970. Distribution, growth and...
Hyalella density of ~150*10^3  individuals/m2
150*10^3 * body mass mg / depth m * 1000 m3/L</t>
        </r>
      </text>
    </comment>
    <comment ref="H65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Henry 1984 .  Ricciardi 1998
biomass density of body in dry weight 10.92 g/m2
wet to dry ratio of 8.6
g/m2 * 1/depth m * 8.6 * 1 m3/1000 L * 1000 mg/g</t>
        </r>
      </text>
    </comment>
    <comment ref="I65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Sommer.  Animal Diversity Web.
144-482 kg/hectare
313 kg/ha * 10^6 mg/kg * ha/10000 m2 * 1/23 m  * 1m3/1000 L = mg/L</t>
        </r>
      </text>
    </comment>
    <comment ref="J65" authorId="0">
      <text>
        <r>
          <rPr>
            <b/>
            <sz val="9"/>
            <color indexed="81"/>
            <rFont val="Calibri"/>
            <family val="2"/>
            <charset val="128"/>
          </rPr>
          <t>Kendra Garner:</t>
        </r>
        <r>
          <rPr>
            <sz val="9"/>
            <color indexed="81"/>
            <rFont val="Calibri"/>
            <family val="2"/>
            <charset val="128"/>
          </rPr>
          <t xml:space="preserve">
Harvey 2005. Habitat specific
0.61 g/m2
g/m2 * 1000 mg/ g * 1/23 m * (m3/1000 L) </t>
        </r>
      </text>
    </comment>
  </commentList>
</comments>
</file>

<file path=xl/sharedStrings.xml><?xml version="1.0" encoding="utf-8"?>
<sst xmlns="http://schemas.openxmlformats.org/spreadsheetml/2006/main" count="422" uniqueCount="124">
  <si>
    <t>Dissolution Rates</t>
  </si>
  <si>
    <t>Model Parameters</t>
  </si>
  <si>
    <t>Sensitivity Rankings</t>
  </si>
  <si>
    <t>ENM</t>
  </si>
  <si>
    <t>Size</t>
  </si>
  <si>
    <t>pH</t>
  </si>
  <si>
    <t>Water</t>
  </si>
  <si>
    <t>Rate (1/hr)</t>
  </si>
  <si>
    <t>Ref</t>
  </si>
  <si>
    <t>CuO</t>
  </si>
  <si>
    <t>Freshwater</t>
  </si>
  <si>
    <t>Mortimer et al. 2010</t>
  </si>
  <si>
    <t>Adeleye et al. 2014</t>
  </si>
  <si>
    <t>Ivask et al. 2010</t>
  </si>
  <si>
    <t>Wang et al. 2011</t>
  </si>
  <si>
    <t>Zhao et al. 2011</t>
  </si>
  <si>
    <t>Croteau et al. 2014</t>
  </si>
  <si>
    <t>Blinova et al. 2010</t>
  </si>
  <si>
    <t>Aruoja et al. 2009</t>
  </si>
  <si>
    <t>Griffitt et al. 2008</t>
  </si>
  <si>
    <t>Marine</t>
  </si>
  <si>
    <t>Heinlaan et al. 2008</t>
  </si>
  <si>
    <t>Buffet et al. 2012</t>
  </si>
  <si>
    <t>Bielmyer-Fraser et al. 2014</t>
  </si>
  <si>
    <t>20--100</t>
  </si>
  <si>
    <t>Soil Water</t>
  </si>
  <si>
    <t>Conway et al. 2015</t>
  </si>
  <si>
    <t>ZnO</t>
  </si>
  <si>
    <t>Bian et al. 2011</t>
  </si>
  <si>
    <t>Rathnayake et al. 2014</t>
  </si>
  <si>
    <t>Yu et al. 2011</t>
  </si>
  <si>
    <t>Lv et al. 2012</t>
  </si>
  <si>
    <t>Reed et al. 2012</t>
  </si>
  <si>
    <t>Franklin et al. 2007</t>
  </si>
  <si>
    <t>Poynton et al. 2011</t>
  </si>
  <si>
    <t>Li et al. 2011</t>
  </si>
  <si>
    <t>Kool et al. 2011</t>
  </si>
  <si>
    <t>Kool et al. 2013</t>
  </si>
  <si>
    <t>Wang et al. 2009</t>
  </si>
  <si>
    <t>Heggelund et al. 2013</t>
  </si>
  <si>
    <t>Wong et al. 2010</t>
  </si>
  <si>
    <t>Ma et al. 2011</t>
  </si>
  <si>
    <t>Peng et al. 2011</t>
  </si>
  <si>
    <t>Miller et al. 2010</t>
  </si>
  <si>
    <t>Fairbairn et al. 2011</t>
  </si>
  <si>
    <t>Parameter</t>
  </si>
  <si>
    <t>Code</t>
  </si>
  <si>
    <t>Units</t>
  </si>
  <si>
    <t>Selenastrum capricornutum</t>
  </si>
  <si>
    <t>Fragilaria crotonensis</t>
  </si>
  <si>
    <t>Daphnia magna</t>
  </si>
  <si>
    <t>Hyalella Azteca</t>
  </si>
  <si>
    <t>Villosa constricta</t>
  </si>
  <si>
    <t>Pimephales promelas</t>
  </si>
  <si>
    <t>Oncorhynchus mykiss</t>
  </si>
  <si>
    <t>ENM concentration in water</t>
  </si>
  <si>
    <t>Cw</t>
  </si>
  <si>
    <t>mg/L-day</t>
  </si>
  <si>
    <t>ENM concentration in suspended sediment</t>
  </si>
  <si>
    <t>Css</t>
  </si>
  <si>
    <t>mg/kg-day</t>
  </si>
  <si>
    <t>ENM concentration in sediment</t>
  </si>
  <si>
    <t>Csed</t>
  </si>
  <si>
    <t>Disssolved Ion concentration in water</t>
  </si>
  <si>
    <t>Cwdis</t>
  </si>
  <si>
    <t>Wet body mass of individual organism</t>
  </si>
  <si>
    <t>Mi</t>
  </si>
  <si>
    <t>mg</t>
  </si>
  <si>
    <t>Uptake by water</t>
  </si>
  <si>
    <t>ku,n</t>
  </si>
  <si>
    <t>L/mg-day</t>
  </si>
  <si>
    <t>Uptake of solids</t>
  </si>
  <si>
    <t>ku2,n</t>
  </si>
  <si>
    <t>g/mg-day</t>
  </si>
  <si>
    <t xml:space="preserve">Uptake of dissolved ion </t>
  </si>
  <si>
    <t>ku3,n</t>
  </si>
  <si>
    <t>Dissolution rate</t>
  </si>
  <si>
    <t>kdis</t>
  </si>
  <si>
    <t>1/day</t>
  </si>
  <si>
    <t>Ingestion rate</t>
  </si>
  <si>
    <t>kd,n</t>
  </si>
  <si>
    <t>Wet body concentration of ENM in prey</t>
  </si>
  <si>
    <t>Cb,n-1</t>
  </si>
  <si>
    <t>Assimilation Efficiency</t>
  </si>
  <si>
    <t>%</t>
  </si>
  <si>
    <t>Elimination rate</t>
  </si>
  <si>
    <t>ke,n</t>
  </si>
  <si>
    <t>Elimination rate of dissolved ion</t>
  </si>
  <si>
    <t>kedis,n</t>
  </si>
  <si>
    <t>Lifespan</t>
  </si>
  <si>
    <t>Ln</t>
  </si>
  <si>
    <t>days</t>
  </si>
  <si>
    <t>Biomass density</t>
  </si>
  <si>
    <t>Bn</t>
  </si>
  <si>
    <t>mg/L</t>
  </si>
  <si>
    <t>Volume of water compartment</t>
  </si>
  <si>
    <t>Vw</t>
  </si>
  <si>
    <t>L</t>
  </si>
  <si>
    <t>Volume of suspended sediment compartment</t>
  </si>
  <si>
    <t>Vss</t>
  </si>
  <si>
    <t>kg</t>
  </si>
  <si>
    <t>Volume of sediment compartment</t>
  </si>
  <si>
    <t>Vsed</t>
  </si>
  <si>
    <t>TiO2</t>
  </si>
  <si>
    <t>ae,n</t>
  </si>
  <si>
    <t>Assimilation efficiency</t>
  </si>
  <si>
    <t>Cu</t>
  </si>
  <si>
    <t>Species</t>
  </si>
  <si>
    <t>S. capricornutum</t>
  </si>
  <si>
    <t>F. crotonensis</t>
  </si>
  <si>
    <t>D. magna</t>
  </si>
  <si>
    <t>H. azteca</t>
  </si>
  <si>
    <t>V. constricta</t>
  </si>
  <si>
    <t>P. promelas</t>
  </si>
  <si>
    <t>O. mykiss</t>
  </si>
  <si>
    <t>S. capricornutum2</t>
  </si>
  <si>
    <t>F. crotonensis3</t>
  </si>
  <si>
    <t>D. magna4</t>
  </si>
  <si>
    <t>H. azteca5</t>
  </si>
  <si>
    <t>V. constricta6</t>
  </si>
  <si>
    <t>P. promelas7</t>
  </si>
  <si>
    <t>O. mykiss8</t>
  </si>
  <si>
    <t>Zn</t>
  </si>
  <si>
    <r>
      <t>TiO</t>
    </r>
    <r>
      <rPr>
        <b/>
        <vertAlign val="subscript"/>
        <sz val="16"/>
        <color theme="1"/>
        <rFont val="Calibri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</si>
</sst>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E+00"/>
    <numFmt numFmtId="165" formatCode="0.0000"/>
  </numFmts>
  <fonts count="7" x14ac:knownFonts="1">
    <font>
      <sz val="12"/>
      <color theme="1"/>
      <name val="Calibri"/>
      <family val="2"/>
      <scheme val="minor"/>
    </font>
    <font>
      <b/>
      <sz val="9"/>
      <color indexed="81"/>
      <name val="Calibri"/>
      <family val="2"/>
      <charset val="128"/>
    </font>
    <font>
      <sz val="9"/>
      <color indexed="81"/>
      <name val="Calibri"/>
      <family val="2"/>
      <charset val="128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vertAlign val="subscript"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Font="1" applyAlignment="1">
      <alignment horizontal="right" vertical="center"/>
    </xf>
    <xf numFmtId="11" fontId="0" fillId="0" borderId="0" xfId="0" applyNumberFormat="1"/>
    <xf numFmtId="0" fontId="0" fillId="0" borderId="0" xfId="0" applyFill="1"/>
    <xf numFmtId="164" fontId="0" fillId="0" borderId="0" xfId="0" applyNumberFormat="1"/>
    <xf numFmtId="165" fontId="0" fillId="0" borderId="0" xfId="0" applyNumberFormat="1"/>
    <xf numFmtId="0" fontId="5" fillId="0" borderId="0" xfId="0" applyFon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58"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4" formatCode="0.000E+00"/>
    </dxf>
    <dxf>
      <numFmt numFmtId="164" formatCode="0.000E+00"/>
    </dxf>
    <dxf>
      <numFmt numFmtId="164" formatCode="0.000E+00"/>
    </dxf>
    <dxf>
      <numFmt numFmtId="164" formatCode="0.000E+00"/>
    </dxf>
    <dxf>
      <numFmt numFmtId="164" formatCode="0.000E+00"/>
    </dxf>
    <dxf>
      <numFmt numFmtId="164" formatCode="0.000E+00"/>
    </dxf>
    <dxf>
      <numFmt numFmtId="164" formatCode="0.000E+00"/>
    </dxf>
    <dxf>
      <numFmt numFmtId="164" formatCode="0.000E+00"/>
    </dxf>
    <dxf>
      <numFmt numFmtId="164" formatCode="0.000E+00"/>
    </dxf>
    <dxf>
      <numFmt numFmtId="164" formatCode="0.000E+00"/>
    </dxf>
    <dxf>
      <numFmt numFmtId="164" formatCode="0.000E+00"/>
    </dxf>
    <dxf>
      <numFmt numFmtId="164" formatCode="0.000E+00"/>
    </dxf>
    <dxf>
      <numFmt numFmtId="164" formatCode="0.000E+00"/>
    </dxf>
    <dxf>
      <numFmt numFmtId="164" formatCode="0.000E+00"/>
    </dxf>
    <dxf>
      <numFmt numFmtId="164" formatCode="0.000E+00"/>
    </dxf>
    <dxf>
      <numFmt numFmtId="164" formatCode="0.000E+00"/>
    </dxf>
    <dxf>
      <numFmt numFmtId="164" formatCode="0.000E+00"/>
    </dxf>
    <dxf>
      <numFmt numFmtId="164" formatCode="0.000E+00"/>
    </dxf>
    <dxf>
      <numFmt numFmtId="164" formatCode="0.000E+00"/>
    </dxf>
    <dxf>
      <numFmt numFmtId="164" formatCode="0.000E+00"/>
    </dxf>
    <dxf>
      <numFmt numFmtId="164" formatCode="0.000E+00"/>
    </dxf>
    <dxf>
      <numFmt numFmtId="164" formatCode="0.000E+00"/>
    </dxf>
    <dxf>
      <numFmt numFmtId="164" formatCode="0.000E+0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3:F43" totalsRowShown="0">
  <autoFilter ref="A3:F43"/>
  <tableColumns count="6">
    <tableColumn id="1" name="ENM"/>
    <tableColumn id="2" name="Size"/>
    <tableColumn id="3" name="pH"/>
    <tableColumn id="4" name="Water"/>
    <tableColumn id="5" name="Rate (1/hr)"/>
    <tableColumn id="6" name="Ref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J22" totalsRowShown="0" headerRowDxfId="57">
  <autoFilter ref="A3:J22"/>
  <tableColumns count="10">
    <tableColumn id="1" name="Parameter"/>
    <tableColumn id="2" name="Code"/>
    <tableColumn id="3" name="Units"/>
    <tableColumn id="4" name="Selenastrum capricornutum" dataDxfId="56"/>
    <tableColumn id="5" name="Fragilaria crotonensis" dataDxfId="55"/>
    <tableColumn id="6" name="Daphnia magna" dataDxfId="54"/>
    <tableColumn id="7" name="Hyalella Azteca" dataDxfId="53"/>
    <tableColumn id="8" name="Villosa constricta" dataDxfId="52"/>
    <tableColumn id="9" name="Pimephales promelas" dataDxfId="51"/>
    <tableColumn id="10" name="Oncorhynchus mykiss" dataDxfId="5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6:J45" totalsRowShown="0" headerRowDxfId="49">
  <autoFilter ref="A26:J45"/>
  <tableColumns count="10">
    <tableColumn id="1" name="Parameter"/>
    <tableColumn id="2" name="Code"/>
    <tableColumn id="3" name="Units"/>
    <tableColumn id="4" name="Selenastrum capricornutum" dataDxfId="48"/>
    <tableColumn id="5" name="Fragilaria crotonensis" dataDxfId="47"/>
    <tableColumn id="6" name="Daphnia magna" dataDxfId="46"/>
    <tableColumn id="7" name="Hyalella Azteca" dataDxfId="45"/>
    <tableColumn id="8" name="Villosa constricta" dataDxfId="44"/>
    <tableColumn id="9" name="Pimephales promelas" dataDxfId="43"/>
    <tableColumn id="10" name="Oncorhynchus mykiss" dataDxfId="4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49:J68" totalsRowShown="0">
  <autoFilter ref="A49:J68"/>
  <tableColumns count="10">
    <tableColumn id="1" name="Parameter"/>
    <tableColumn id="2" name="Code"/>
    <tableColumn id="3" name="Units"/>
    <tableColumn id="4" name="Selenastrum capricornutum" dataDxfId="41"/>
    <tableColumn id="5" name="Fragilaria crotonensis" dataDxfId="40"/>
    <tableColumn id="6" name="Daphnia magna" dataDxfId="39"/>
    <tableColumn id="7" name="Hyalella Azteca" dataDxfId="38"/>
    <tableColumn id="8" name="Villosa constricta" dataDxfId="37"/>
    <tableColumn id="9" name="Pimephales promelas" dataDxfId="36"/>
    <tableColumn id="10" name="Oncorhynchus mykiss" dataDxfId="3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16" displayName="Table16" ref="A4:O19" totalsRowShown="0">
  <autoFilter ref="A4:O19"/>
  <tableColumns count="15">
    <tableColumn id="1" name="Species"/>
    <tableColumn id="2" name="S. capricornutum" dataDxfId="34"/>
    <tableColumn id="3" name="F. crotonensis" dataDxfId="33"/>
    <tableColumn id="4" name="D. magna" dataDxfId="32"/>
    <tableColumn id="5" name="H. azteca" dataDxfId="31"/>
    <tableColumn id="6" name="V. constricta" dataDxfId="30"/>
    <tableColumn id="7" name="P. promelas" dataDxfId="29"/>
    <tableColumn id="8" name="O. mykiss" dataDxfId="28"/>
    <tableColumn id="9" name="S. capricornutum2" dataDxfId="27"/>
    <tableColumn id="10" name="F. crotonensis3" dataDxfId="26"/>
    <tableColumn id="11" name="D. magna4" dataDxfId="25"/>
    <tableColumn id="12" name="H. azteca5" dataDxfId="24"/>
    <tableColumn id="13" name="V. constricta6" dataDxfId="23"/>
    <tableColumn id="14" name="P. promelas7" dataDxfId="22"/>
    <tableColumn id="15" name="O. mykiss8" dataDxfId="21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27" displayName="Table27" ref="A24:H39" totalsRowShown="0">
  <autoFilter ref="A24:H39"/>
  <tableColumns count="8">
    <tableColumn id="1" name="Species"/>
    <tableColumn id="2" name="S. capricornutum" dataDxfId="20"/>
    <tableColumn id="3" name="F. crotonensis" dataDxfId="19"/>
    <tableColumn id="4" name="D. magna" dataDxfId="18"/>
    <tableColumn id="5" name="H. azteca" dataDxfId="17"/>
    <tableColumn id="6" name="V. constricta" dataDxfId="16"/>
    <tableColumn id="7" name="P. promelas" dataDxfId="15"/>
    <tableColumn id="8" name="O. mykiss" dataDxfId="14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38" displayName="Table38" ref="A45:O60" totalsRowShown="0">
  <autoFilter ref="A45:O60"/>
  <tableColumns count="15">
    <tableColumn id="1" name="Species"/>
    <tableColumn id="2" name="S. capricornutum" dataDxfId="13"/>
    <tableColumn id="3" name="F. crotonensis" dataDxfId="12"/>
    <tableColumn id="4" name="D. magna" dataDxfId="11"/>
    <tableColumn id="5" name="H. azteca" dataDxfId="10"/>
    <tableColumn id="6" name="V. constricta" dataDxfId="9"/>
    <tableColumn id="7" name="P. promelas" dataDxfId="8"/>
    <tableColumn id="8" name="O. mykiss" dataDxfId="7"/>
    <tableColumn id="9" name="S. capricornutum2" dataDxfId="6"/>
    <tableColumn id="10" name="F. crotonensis3" dataDxfId="5"/>
    <tableColumn id="11" name="D. magna4" dataDxfId="4"/>
    <tableColumn id="12" name="H. azteca5" dataDxfId="3"/>
    <tableColumn id="13" name="V. constricta6" dataDxfId="2"/>
    <tableColumn id="14" name="P. promelas7" dataDxfId="1"/>
    <tableColumn id="15" name="O. mykiss8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Relationship Id="rId2" Type="http://schemas.openxmlformats.org/officeDocument/2006/relationships/table" Target="../tables/table6.xml"/><Relationship Id="rId3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B1" sqref="B1"/>
    </sheetView>
  </sheetViews>
  <sheetFormatPr baseColWidth="10" defaultRowHeight="15" x14ac:dyDescent="0"/>
  <cols>
    <col min="1" max="1" width="7.33203125" customWidth="1"/>
    <col min="2" max="2" width="7.5" bestFit="1" customWidth="1"/>
    <col min="3" max="3" width="6.33203125" bestFit="1" customWidth="1"/>
    <col min="4" max="4" width="10.33203125" bestFit="1" customWidth="1"/>
    <col min="5" max="5" width="13.1640625" bestFit="1" customWidth="1"/>
    <col min="6" max="6" width="23.1640625" bestFit="1" customWidth="1"/>
  </cols>
  <sheetData>
    <row r="1" spans="1:6" ht="20">
      <c r="A1" s="6" t="s">
        <v>0</v>
      </c>
    </row>
    <row r="3" spans="1:6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</row>
    <row r="4" spans="1:6">
      <c r="A4" t="s">
        <v>9</v>
      </c>
      <c r="B4">
        <v>30</v>
      </c>
      <c r="C4">
        <v>6.9</v>
      </c>
      <c r="D4" t="s">
        <v>10</v>
      </c>
      <c r="E4">
        <f>-(LN(0.98)+LN(1))/4</f>
        <v>5.0506768293798665E-3</v>
      </c>
      <c r="F4" t="s">
        <v>11</v>
      </c>
    </row>
    <row r="5" spans="1:6">
      <c r="A5" t="s">
        <v>9</v>
      </c>
      <c r="B5">
        <v>200</v>
      </c>
      <c r="C5">
        <v>7</v>
      </c>
      <c r="D5" t="s">
        <v>10</v>
      </c>
      <c r="E5">
        <f>-(LN(0.989)+LN(1))/2</f>
        <v>5.530473679712474E-3</v>
      </c>
      <c r="F5" t="s">
        <v>12</v>
      </c>
    </row>
    <row r="6" spans="1:6">
      <c r="A6" t="s">
        <v>9</v>
      </c>
      <c r="B6">
        <v>50</v>
      </c>
      <c r="C6">
        <v>7.08</v>
      </c>
      <c r="D6" t="s">
        <v>10</v>
      </c>
      <c r="E6">
        <f>-(LN(0.8)+LN(1))/2</f>
        <v>0.11157177565710485</v>
      </c>
      <c r="F6" t="s">
        <v>13</v>
      </c>
    </row>
    <row r="7" spans="1:6">
      <c r="A7" t="s">
        <v>9</v>
      </c>
      <c r="B7">
        <v>36</v>
      </c>
      <c r="C7">
        <v>7.2</v>
      </c>
      <c r="D7" t="s">
        <v>10</v>
      </c>
      <c r="E7">
        <f>-(LN(0.89)+LN(1))/72</f>
        <v>1.6185252257771043E-3</v>
      </c>
      <c r="F7" t="s">
        <v>14</v>
      </c>
    </row>
    <row r="8" spans="1:6">
      <c r="A8" t="s">
        <v>9</v>
      </c>
      <c r="B8">
        <v>30</v>
      </c>
      <c r="C8">
        <v>7.2</v>
      </c>
      <c r="D8" t="s">
        <v>10</v>
      </c>
      <c r="E8">
        <f>-(LN(0.99985)+LN(1))/48</f>
        <v>3.1252343984397924E-6</v>
      </c>
      <c r="F8" t="s">
        <v>15</v>
      </c>
    </row>
    <row r="9" spans="1:6">
      <c r="A9" t="s">
        <v>9</v>
      </c>
      <c r="B9">
        <v>7</v>
      </c>
      <c r="C9">
        <v>7.8</v>
      </c>
      <c r="D9" t="s">
        <v>10</v>
      </c>
      <c r="E9">
        <f>-(LN(0.965)+LN(1))/24</f>
        <v>1.4844657351312984E-3</v>
      </c>
      <c r="F9" t="s">
        <v>16</v>
      </c>
    </row>
    <row r="10" spans="1:6">
      <c r="A10" t="s">
        <v>9</v>
      </c>
      <c r="B10">
        <v>30</v>
      </c>
      <c r="C10">
        <v>8</v>
      </c>
      <c r="D10" t="s">
        <v>10</v>
      </c>
      <c r="E10">
        <f>-(LN(0.9)+LN(1))/2</f>
        <v>5.2680257828913141E-2</v>
      </c>
      <c r="F10" t="s">
        <v>17</v>
      </c>
    </row>
    <row r="11" spans="1:6">
      <c r="A11" t="s">
        <v>9</v>
      </c>
      <c r="B11">
        <v>30</v>
      </c>
      <c r="C11">
        <v>8</v>
      </c>
      <c r="D11" t="s">
        <v>10</v>
      </c>
      <c r="E11">
        <f>-(LN(0.75)+LN(1))/72</f>
        <v>3.9955843396080682E-3</v>
      </c>
      <c r="F11" t="s">
        <v>18</v>
      </c>
    </row>
    <row r="12" spans="1:6">
      <c r="A12" t="s">
        <v>9</v>
      </c>
      <c r="B12">
        <v>26.7</v>
      </c>
      <c r="C12">
        <v>8.1999999999999993</v>
      </c>
      <c r="D12" t="s">
        <v>10</v>
      </c>
      <c r="E12">
        <f>-(LN(0.9997)+LN(1))/48</f>
        <v>6.2509376875415088E-6</v>
      </c>
      <c r="F12" t="s">
        <v>19</v>
      </c>
    </row>
    <row r="13" spans="1:6">
      <c r="A13" t="s">
        <v>9</v>
      </c>
      <c r="B13">
        <v>30</v>
      </c>
      <c r="C13">
        <v>6.5</v>
      </c>
      <c r="D13" t="s">
        <v>20</v>
      </c>
      <c r="E13">
        <f>-(LN(0.75)+LN(1))/2</f>
        <v>0.14384103622589045</v>
      </c>
      <c r="F13" t="s">
        <v>21</v>
      </c>
    </row>
    <row r="14" spans="1:6">
      <c r="A14" t="s">
        <v>9</v>
      </c>
      <c r="B14">
        <v>29.5</v>
      </c>
      <c r="C14">
        <v>6.7</v>
      </c>
      <c r="D14" t="s">
        <v>20</v>
      </c>
      <c r="E14">
        <f>-(LN(0.9934)+LN(1))/168</f>
        <v>3.9415930410041486E-5</v>
      </c>
      <c r="F14" t="s">
        <v>22</v>
      </c>
    </row>
    <row r="15" spans="1:6">
      <c r="A15" t="s">
        <v>9</v>
      </c>
      <c r="B15">
        <v>50</v>
      </c>
      <c r="C15">
        <v>7</v>
      </c>
      <c r="D15" t="s">
        <v>20</v>
      </c>
      <c r="E15">
        <f>-(LN(0.688)+LN(1))/168</f>
        <v>2.2259907205285324E-3</v>
      </c>
      <c r="F15" t="s">
        <v>23</v>
      </c>
    </row>
    <row r="16" spans="1:6">
      <c r="A16" t="s">
        <v>9</v>
      </c>
      <c r="B16" s="1" t="s">
        <v>24</v>
      </c>
      <c r="C16">
        <v>7.5</v>
      </c>
      <c r="D16" t="s">
        <v>25</v>
      </c>
      <c r="E16" s="2">
        <f>-(LN(0.995)+LN(1))/24</f>
        <v>2.0885590931434526E-4</v>
      </c>
      <c r="F16" t="s">
        <v>26</v>
      </c>
    </row>
    <row r="17" spans="1:6">
      <c r="A17" t="s">
        <v>27</v>
      </c>
      <c r="B17">
        <v>4</v>
      </c>
      <c r="C17">
        <v>6</v>
      </c>
      <c r="D17" t="s">
        <v>10</v>
      </c>
      <c r="E17">
        <f>-(LN(0.83)+LN(1))/48</f>
        <v>3.8818662123227808E-3</v>
      </c>
      <c r="F17" t="s">
        <v>28</v>
      </c>
    </row>
    <row r="18" spans="1:6">
      <c r="A18" t="s">
        <v>27</v>
      </c>
      <c r="B18">
        <v>30</v>
      </c>
      <c r="C18">
        <v>6</v>
      </c>
      <c r="D18" t="s">
        <v>10</v>
      </c>
      <c r="E18">
        <f>-(LN(0.766)+LN(1))/24</f>
        <v>1.1107212885064407E-2</v>
      </c>
      <c r="F18" t="s">
        <v>29</v>
      </c>
    </row>
    <row r="19" spans="1:6">
      <c r="A19" t="s">
        <v>27</v>
      </c>
      <c r="B19">
        <v>60</v>
      </c>
      <c r="C19">
        <v>6.9</v>
      </c>
      <c r="D19" t="s">
        <v>10</v>
      </c>
      <c r="E19">
        <f>-(LN(0.2)+LN(1))/4</f>
        <v>0.40235947810852507</v>
      </c>
      <c r="F19" t="s">
        <v>11</v>
      </c>
    </row>
    <row r="20" spans="1:6">
      <c r="A20" t="s">
        <v>27</v>
      </c>
      <c r="B20">
        <v>30</v>
      </c>
      <c r="C20">
        <v>7</v>
      </c>
      <c r="D20" t="s">
        <v>10</v>
      </c>
      <c r="E20">
        <f>-(LN(0.572)+LN(1))/24</f>
        <v>2.327567865009747E-2</v>
      </c>
      <c r="F20" t="s">
        <v>30</v>
      </c>
    </row>
    <row r="21" spans="1:6">
      <c r="A21" t="s">
        <v>27</v>
      </c>
      <c r="B21">
        <v>40</v>
      </c>
      <c r="C21">
        <v>7</v>
      </c>
      <c r="D21" t="s">
        <v>10</v>
      </c>
      <c r="E21">
        <f>-(LN(0.87)+LN(1))/72</f>
        <v>1.9341953796320507E-3</v>
      </c>
      <c r="F21" t="s">
        <v>31</v>
      </c>
    </row>
    <row r="22" spans="1:6">
      <c r="A22" t="s">
        <v>27</v>
      </c>
      <c r="B22">
        <v>30</v>
      </c>
      <c r="C22">
        <v>7.08</v>
      </c>
      <c r="D22" t="s">
        <v>10</v>
      </c>
      <c r="E22">
        <f>-(LN(0.001)+LN(1))/2</f>
        <v>3.4538776394910684</v>
      </c>
      <c r="F22" t="s">
        <v>13</v>
      </c>
    </row>
    <row r="23" spans="1:6">
      <c r="A23" t="s">
        <v>27</v>
      </c>
      <c r="B23">
        <v>40</v>
      </c>
      <c r="C23">
        <v>7.3</v>
      </c>
      <c r="D23" t="s">
        <v>10</v>
      </c>
      <c r="E23">
        <f>-(LN(0.9645)+LN(1))/1</f>
        <v>3.6145446636353259E-2</v>
      </c>
      <c r="F23" t="s">
        <v>32</v>
      </c>
    </row>
    <row r="24" spans="1:6">
      <c r="A24" t="s">
        <v>27</v>
      </c>
      <c r="B24">
        <v>30</v>
      </c>
      <c r="C24">
        <v>7.5</v>
      </c>
      <c r="D24" t="s">
        <v>10</v>
      </c>
      <c r="E24">
        <f>-(LN(0.81)+LN(1))/6</f>
        <v>3.5120171885942089E-2</v>
      </c>
      <c r="F24" t="s">
        <v>33</v>
      </c>
    </row>
    <row r="25" spans="1:6">
      <c r="A25" t="s">
        <v>27</v>
      </c>
      <c r="B25">
        <v>79</v>
      </c>
      <c r="C25">
        <v>8</v>
      </c>
      <c r="D25" t="s">
        <v>10</v>
      </c>
      <c r="E25">
        <f>-(LN(0.7)+LN(1))/2</f>
        <v>0.17833747196936622</v>
      </c>
      <c r="F25" t="s">
        <v>17</v>
      </c>
    </row>
    <row r="26" spans="1:6">
      <c r="A26" t="s">
        <v>27</v>
      </c>
      <c r="B26">
        <v>30</v>
      </c>
      <c r="C26">
        <v>8</v>
      </c>
      <c r="D26" t="s">
        <v>10</v>
      </c>
      <c r="E26">
        <f>-(LN(0.812)+LN(1))/24</f>
        <v>8.6772891175191259E-3</v>
      </c>
      <c r="F26" t="s">
        <v>29</v>
      </c>
    </row>
    <row r="27" spans="1:6">
      <c r="A27" t="s">
        <v>27</v>
      </c>
      <c r="B27">
        <v>60</v>
      </c>
      <c r="C27">
        <v>8</v>
      </c>
      <c r="D27" t="s">
        <v>10</v>
      </c>
      <c r="E27">
        <f>-(LN(0.03)+LN(1))/72</f>
        <v>4.8702193018333083E-2</v>
      </c>
      <c r="F27" t="s">
        <v>18</v>
      </c>
    </row>
    <row r="28" spans="1:6">
      <c r="A28" t="s">
        <v>27</v>
      </c>
      <c r="B28">
        <v>20</v>
      </c>
      <c r="C28">
        <v>8.1</v>
      </c>
      <c r="D28" t="s">
        <v>10</v>
      </c>
      <c r="E28">
        <f>-(LN(0.818)+LN(1))/24</f>
        <v>8.3705392658079188E-3</v>
      </c>
      <c r="F28" t="s">
        <v>34</v>
      </c>
    </row>
    <row r="29" spans="1:6">
      <c r="A29" t="s">
        <v>27</v>
      </c>
      <c r="B29">
        <v>30</v>
      </c>
      <c r="C29">
        <v>8.5</v>
      </c>
      <c r="D29" t="s">
        <v>10</v>
      </c>
      <c r="E29">
        <f>-(LN(0.2)+LN(1))/20</f>
        <v>8.0471895621705009E-2</v>
      </c>
      <c r="F29" t="s">
        <v>35</v>
      </c>
    </row>
    <row r="30" spans="1:6">
      <c r="A30" t="s">
        <v>27</v>
      </c>
      <c r="B30">
        <v>4</v>
      </c>
      <c r="C30">
        <v>9</v>
      </c>
      <c r="D30" t="s">
        <v>10</v>
      </c>
      <c r="E30">
        <f>-(LN(0.85)+LN(1))/48</f>
        <v>3.3858110312036446E-3</v>
      </c>
      <c r="F30" t="s">
        <v>28</v>
      </c>
    </row>
    <row r="31" spans="1:6">
      <c r="A31" t="s">
        <v>27</v>
      </c>
      <c r="B31">
        <v>100</v>
      </c>
      <c r="C31">
        <v>5.5</v>
      </c>
      <c r="D31" t="s">
        <v>25</v>
      </c>
      <c r="E31">
        <f>-(LN(0.000000000000001)+LN(1))/(4*7*24)</f>
        <v>5.1396988682902801E-2</v>
      </c>
      <c r="F31" t="s">
        <v>36</v>
      </c>
    </row>
    <row r="32" spans="1:6">
      <c r="A32" s="3" t="s">
        <v>27</v>
      </c>
      <c r="B32" s="3">
        <v>200</v>
      </c>
      <c r="C32" s="3">
        <v>6.11</v>
      </c>
      <c r="D32" s="3" t="s">
        <v>25</v>
      </c>
      <c r="E32" s="3">
        <f>-(LN(0.927)+LN(1))*12</f>
        <v>0.90962056099538224</v>
      </c>
      <c r="F32" s="3" t="s">
        <v>37</v>
      </c>
    </row>
    <row r="33" spans="1:6">
      <c r="A33" s="3" t="s">
        <v>27</v>
      </c>
      <c r="B33" s="3">
        <v>20</v>
      </c>
      <c r="C33" s="3">
        <v>7</v>
      </c>
      <c r="D33" s="3" t="s">
        <v>25</v>
      </c>
      <c r="E33" s="3">
        <f>-(LN(0.2)+LN(1))/96</f>
        <v>1.6764978254521879E-2</v>
      </c>
      <c r="F33" s="3" t="s">
        <v>38</v>
      </c>
    </row>
    <row r="34" spans="1:6">
      <c r="A34" s="3" t="s">
        <v>27</v>
      </c>
      <c r="B34" s="3">
        <v>30</v>
      </c>
      <c r="C34" s="3">
        <v>7.2</v>
      </c>
      <c r="D34" s="3" t="s">
        <v>25</v>
      </c>
      <c r="E34" s="3">
        <f>-(LN(0.11)+LN(1))/1344</f>
        <v>1.6423176437423517E-3</v>
      </c>
      <c r="F34" s="3" t="s">
        <v>39</v>
      </c>
    </row>
    <row r="35" spans="1:6">
      <c r="A35" t="s">
        <v>27</v>
      </c>
      <c r="B35">
        <v>20</v>
      </c>
      <c r="C35">
        <v>7</v>
      </c>
      <c r="D35" t="s">
        <v>20</v>
      </c>
      <c r="E35">
        <f>-(LN(0.84)+LN(1))/12</f>
        <v>1.4529448928731483E-2</v>
      </c>
      <c r="F35" t="s">
        <v>35</v>
      </c>
    </row>
    <row r="36" spans="1:6">
      <c r="A36" t="s">
        <v>27</v>
      </c>
      <c r="B36">
        <v>20</v>
      </c>
      <c r="C36">
        <v>8</v>
      </c>
      <c r="D36" t="s">
        <v>20</v>
      </c>
      <c r="E36">
        <f>-(LN(0.955)+LN(1))/72</f>
        <v>6.3949914585287283E-4</v>
      </c>
      <c r="F36" t="s">
        <v>40</v>
      </c>
    </row>
    <row r="37" spans="1:6">
      <c r="A37" t="s">
        <v>27</v>
      </c>
      <c r="B37">
        <v>100</v>
      </c>
      <c r="C37">
        <v>6.5</v>
      </c>
      <c r="D37" t="s">
        <v>20</v>
      </c>
      <c r="E37">
        <f>-(LN(0.929)+LN(1))/2</f>
        <v>3.6823270084149241E-2</v>
      </c>
      <c r="F37" t="s">
        <v>41</v>
      </c>
    </row>
    <row r="38" spans="1:6">
      <c r="A38" t="s">
        <v>27</v>
      </c>
      <c r="B38">
        <v>60</v>
      </c>
      <c r="C38">
        <v>6.5</v>
      </c>
      <c r="D38" t="s">
        <v>20</v>
      </c>
      <c r="E38">
        <f>-(LN(0.25)+LN(1))/2</f>
        <v>0.69314718055994529</v>
      </c>
      <c r="F38" t="s">
        <v>21</v>
      </c>
    </row>
    <row r="39" spans="1:6">
      <c r="A39" t="s">
        <v>27</v>
      </c>
      <c r="B39">
        <v>6.3</v>
      </c>
      <c r="C39">
        <v>8.3000000000000007</v>
      </c>
      <c r="D39" t="s">
        <v>20</v>
      </c>
      <c r="E39">
        <f>-(LN(0.951)+LN(1))/72</f>
        <v>6.977946727325943E-4</v>
      </c>
      <c r="F39" t="s">
        <v>42</v>
      </c>
    </row>
    <row r="40" spans="1:6">
      <c r="A40" t="s">
        <v>27</v>
      </c>
      <c r="B40">
        <v>15.7</v>
      </c>
      <c r="C40">
        <v>8.3000000000000007</v>
      </c>
      <c r="D40" t="s">
        <v>20</v>
      </c>
      <c r="E40">
        <f>-(LN(0.959)+LN(1))/72</f>
        <v>5.8144727914859543E-4</v>
      </c>
      <c r="F40" t="s">
        <v>42</v>
      </c>
    </row>
    <row r="41" spans="1:6">
      <c r="A41" t="s">
        <v>27</v>
      </c>
      <c r="B41">
        <v>25</v>
      </c>
      <c r="C41">
        <v>7</v>
      </c>
      <c r="D41" t="s">
        <v>20</v>
      </c>
      <c r="E41">
        <f>-(LN(0.3)+LN(1))/12</f>
        <v>0.10033106702716134</v>
      </c>
      <c r="F41" t="s">
        <v>43</v>
      </c>
    </row>
    <row r="42" spans="1:6">
      <c r="A42" t="s">
        <v>27</v>
      </c>
      <c r="B42">
        <v>25</v>
      </c>
      <c r="C42">
        <v>7</v>
      </c>
      <c r="D42" t="s">
        <v>20</v>
      </c>
      <c r="E42">
        <f>-(LN(0.059)+LN(1))/168</f>
        <v>1.6846534732597722E-2</v>
      </c>
      <c r="F42" t="s">
        <v>23</v>
      </c>
    </row>
    <row r="43" spans="1:6">
      <c r="A43" t="s">
        <v>27</v>
      </c>
      <c r="B43">
        <v>24</v>
      </c>
      <c r="C43">
        <v>8.1999999999999993</v>
      </c>
      <c r="D43" t="s">
        <v>20</v>
      </c>
      <c r="E43">
        <f>-(LN(0.001)+LN(1))/24</f>
        <v>0.28782313662425568</v>
      </c>
      <c r="F43" t="s">
        <v>44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8"/>
  <sheetViews>
    <sheetView workbookViewId="0">
      <selection activeCell="D65" sqref="D65"/>
    </sheetView>
  </sheetViews>
  <sheetFormatPr baseColWidth="10" defaultRowHeight="15" x14ac:dyDescent="0"/>
  <cols>
    <col min="1" max="1" width="38.6640625" bestFit="1" customWidth="1"/>
    <col min="2" max="2" width="7.83203125" customWidth="1"/>
    <col min="3" max="3" width="10" bestFit="1" customWidth="1"/>
    <col min="4" max="4" width="26.33203125" customWidth="1"/>
    <col min="5" max="5" width="21.1640625" customWidth="1"/>
    <col min="6" max="6" width="16.5" customWidth="1"/>
    <col min="7" max="7" width="16" customWidth="1"/>
    <col min="8" max="8" width="17.5" customWidth="1"/>
    <col min="9" max="9" width="21.1640625" customWidth="1"/>
    <col min="10" max="10" width="21.33203125" customWidth="1"/>
  </cols>
  <sheetData>
    <row r="1" spans="1:10" ht="20">
      <c r="A1" s="6" t="s">
        <v>1</v>
      </c>
    </row>
    <row r="2" spans="1:10" ht="20">
      <c r="A2" s="6" t="s">
        <v>9</v>
      </c>
    </row>
    <row r="3" spans="1:10">
      <c r="A3" t="s">
        <v>45</v>
      </c>
      <c r="B3" t="s">
        <v>46</v>
      </c>
      <c r="C3" t="s">
        <v>47</v>
      </c>
      <c r="D3" s="4" t="s">
        <v>48</v>
      </c>
      <c r="E3" s="4" t="s">
        <v>49</v>
      </c>
      <c r="F3" s="4" t="s">
        <v>50</v>
      </c>
      <c r="G3" s="4" t="s">
        <v>51</v>
      </c>
      <c r="H3" s="4" t="s">
        <v>52</v>
      </c>
      <c r="I3" s="4" t="s">
        <v>53</v>
      </c>
      <c r="J3" s="4" t="s">
        <v>54</v>
      </c>
    </row>
    <row r="4" spans="1:10">
      <c r="A4" t="s">
        <v>55</v>
      </c>
      <c r="B4" t="s">
        <v>56</v>
      </c>
      <c r="C4" t="s">
        <v>57</v>
      </c>
      <c r="D4" s="4">
        <v>2.9199999999999997E-7</v>
      </c>
      <c r="E4" s="4">
        <v>2.9199999999999997E-7</v>
      </c>
      <c r="F4" s="4">
        <v>2.9199999999999997E-7</v>
      </c>
      <c r="G4" s="4">
        <v>2.9199999999999997E-7</v>
      </c>
      <c r="H4" s="4">
        <v>2.9199999999999997E-7</v>
      </c>
      <c r="I4" s="4">
        <v>2.9199999999999997E-7</v>
      </c>
      <c r="J4" s="4">
        <v>2.9199999999999997E-7</v>
      </c>
    </row>
    <row r="5" spans="1:10">
      <c r="A5" t="s">
        <v>58</v>
      </c>
      <c r="B5" t="s">
        <v>59</v>
      </c>
      <c r="C5" t="s">
        <v>60</v>
      </c>
      <c r="D5" s="4">
        <v>3.7200000000000004E-2</v>
      </c>
      <c r="E5" s="4">
        <v>3.7200000000000004E-2</v>
      </c>
      <c r="F5" s="4">
        <v>3.7200000000000004E-2</v>
      </c>
      <c r="G5" s="4">
        <v>3.7200000000000004E-2</v>
      </c>
      <c r="H5" s="4">
        <v>3.7200000000000004E-2</v>
      </c>
      <c r="I5" s="4">
        <v>3.7200000000000004E-2</v>
      </c>
      <c r="J5" s="4">
        <v>3.7200000000000004E-2</v>
      </c>
    </row>
    <row r="6" spans="1:10">
      <c r="A6" t="s">
        <v>61</v>
      </c>
      <c r="B6" t="s">
        <v>62</v>
      </c>
      <c r="C6" t="s">
        <v>60</v>
      </c>
      <c r="D6" s="4">
        <v>2.32E-4</v>
      </c>
      <c r="E6" s="4">
        <v>2.32E-4</v>
      </c>
      <c r="F6" s="4">
        <v>2.32E-4</v>
      </c>
      <c r="G6" s="4">
        <v>2.32E-4</v>
      </c>
      <c r="H6" s="4">
        <v>2.32E-4</v>
      </c>
      <c r="I6" s="4">
        <v>2.32E-4</v>
      </c>
      <c r="J6" s="4">
        <v>2.32E-4</v>
      </c>
    </row>
    <row r="7" spans="1:10">
      <c r="A7" t="s">
        <v>63</v>
      </c>
      <c r="B7" t="s">
        <v>64</v>
      </c>
      <c r="C7" t="s">
        <v>57</v>
      </c>
      <c r="D7" s="4">
        <v>3.8399999999999997E-2</v>
      </c>
      <c r="E7" s="4">
        <v>3.8399999999999997E-2</v>
      </c>
      <c r="F7" s="4">
        <v>3.8399999999999997E-2</v>
      </c>
      <c r="G7" s="4">
        <v>3.8399999999999997E-2</v>
      </c>
      <c r="H7" s="4">
        <v>3.8399999999999997E-2</v>
      </c>
      <c r="I7" s="4">
        <v>3.8399999999999997E-2</v>
      </c>
      <c r="J7" s="4">
        <v>3.8399999999999997E-2</v>
      </c>
    </row>
    <row r="8" spans="1:10">
      <c r="A8" t="s">
        <v>65</v>
      </c>
      <c r="B8" t="s">
        <v>66</v>
      </c>
      <c r="C8" t="s">
        <v>67</v>
      </c>
      <c r="D8" s="4">
        <v>3.5749999999999999E-8</v>
      </c>
      <c r="E8" s="4">
        <v>6.8000000000000005E-7</v>
      </c>
      <c r="F8" s="4">
        <v>3</v>
      </c>
      <c r="G8" s="4">
        <v>8</v>
      </c>
      <c r="H8" s="4">
        <v>2657.3999999999996</v>
      </c>
      <c r="I8" s="4">
        <v>3000</v>
      </c>
      <c r="J8" s="4">
        <v>4000000</v>
      </c>
    </row>
    <row r="9" spans="1:10">
      <c r="A9" t="s">
        <v>68</v>
      </c>
      <c r="B9" t="s">
        <v>69</v>
      </c>
      <c r="C9" t="s">
        <v>70</v>
      </c>
      <c r="D9" s="4">
        <v>2.4E-2</v>
      </c>
      <c r="E9" s="4">
        <v>2.4E-2</v>
      </c>
      <c r="F9" s="4">
        <v>1.6E-2</v>
      </c>
      <c r="G9" s="4">
        <v>5.7901860114244923E-4</v>
      </c>
      <c r="H9" s="4">
        <v>7.6766764506660656E-3</v>
      </c>
      <c r="I9" s="4">
        <v>9.5999999999999992E-4</v>
      </c>
      <c r="J9" s="4">
        <v>4.32E-5</v>
      </c>
    </row>
    <row r="10" spans="1:10">
      <c r="A10" t="s">
        <v>71</v>
      </c>
      <c r="B10" t="s">
        <v>72</v>
      </c>
      <c r="C10" t="s">
        <v>73</v>
      </c>
      <c r="D10" s="4">
        <v>0</v>
      </c>
      <c r="E10" s="4">
        <v>0</v>
      </c>
      <c r="F10" s="4">
        <v>0.16</v>
      </c>
      <c r="G10" s="4">
        <v>4.8000000000000001E-5</v>
      </c>
      <c r="H10" s="4">
        <v>7.6766764506660659E-2</v>
      </c>
      <c r="I10" s="4">
        <v>0</v>
      </c>
      <c r="J10" s="4">
        <v>0</v>
      </c>
    </row>
    <row r="11" spans="1:10">
      <c r="A11" t="s">
        <v>74</v>
      </c>
      <c r="B11" t="s">
        <v>75</v>
      </c>
      <c r="C11" t="s">
        <v>70</v>
      </c>
      <c r="D11" s="4">
        <v>1.4074434782608696E-7</v>
      </c>
      <c r="E11" s="4">
        <v>1.4074434782608696E-7</v>
      </c>
      <c r="F11" s="4">
        <v>1.6E-2</v>
      </c>
      <c r="G11" s="4">
        <v>8.6551474522393228</v>
      </c>
      <c r="H11" s="4">
        <v>7.2928426281327619E-3</v>
      </c>
      <c r="I11" s="4">
        <v>5.1250000000000002E-3</v>
      </c>
      <c r="J11" s="4">
        <v>6.3E-2</v>
      </c>
    </row>
    <row r="12" spans="1:10">
      <c r="A12" t="s">
        <v>76</v>
      </c>
      <c r="B12" t="s">
        <v>77</v>
      </c>
      <c r="C12" t="s">
        <v>78</v>
      </c>
      <c r="D12" s="4">
        <v>3.8399999999999997E-2</v>
      </c>
      <c r="E12" s="4">
        <v>3.8399999999999997E-2</v>
      </c>
      <c r="F12" s="4">
        <v>3.8399999999999997E-2</v>
      </c>
      <c r="G12" s="4">
        <v>3.8399999999999997E-2</v>
      </c>
      <c r="H12" s="4">
        <v>3.8399999999999997E-2</v>
      </c>
      <c r="I12" s="4">
        <v>3.8399999999999997E-2</v>
      </c>
      <c r="J12" s="4">
        <v>3.8399999999999997E-2</v>
      </c>
    </row>
    <row r="13" spans="1:10">
      <c r="A13" t="s">
        <v>79</v>
      </c>
      <c r="B13" t="s">
        <v>80</v>
      </c>
      <c r="C13" t="s">
        <v>73</v>
      </c>
      <c r="D13" s="4">
        <v>0</v>
      </c>
      <c r="E13" s="4">
        <v>0</v>
      </c>
      <c r="F13" s="4">
        <v>1.6000000000000001E-8</v>
      </c>
      <c r="G13" s="4">
        <v>4.8000000000000001E-5</v>
      </c>
      <c r="H13" s="4">
        <v>7.6766764506660665E-6</v>
      </c>
      <c r="I13" s="4">
        <v>7.0175438596491247E-6</v>
      </c>
      <c r="J13" s="4">
        <v>7.6923076923076927E-2</v>
      </c>
    </row>
    <row r="14" spans="1:10">
      <c r="A14" t="s">
        <v>81</v>
      </c>
      <c r="B14" t="s">
        <v>82</v>
      </c>
      <c r="C14" t="s">
        <v>73</v>
      </c>
      <c r="D14" s="4"/>
      <c r="E14" s="4"/>
      <c r="F14" s="4"/>
      <c r="G14" s="4"/>
      <c r="H14" s="4"/>
      <c r="I14" s="4"/>
      <c r="J14" s="4"/>
    </row>
    <row r="15" spans="1:10">
      <c r="A15" t="s">
        <v>83</v>
      </c>
      <c r="B15" t="s">
        <v>80</v>
      </c>
      <c r="C15" t="s">
        <v>84</v>
      </c>
      <c r="D15" s="4">
        <v>0</v>
      </c>
      <c r="E15" s="4">
        <v>0</v>
      </c>
      <c r="F15" s="4">
        <v>0.2</v>
      </c>
      <c r="G15" s="4">
        <v>0.5</v>
      </c>
      <c r="H15" s="4">
        <v>0.5</v>
      </c>
      <c r="I15" s="4">
        <v>0.35</v>
      </c>
      <c r="J15" s="4">
        <v>0.8</v>
      </c>
    </row>
    <row r="16" spans="1:10">
      <c r="A16" t="s">
        <v>85</v>
      </c>
      <c r="B16" t="s">
        <v>86</v>
      </c>
      <c r="C16" t="s">
        <v>73</v>
      </c>
      <c r="D16" s="4">
        <v>1.728E-4</v>
      </c>
      <c r="E16" s="4">
        <v>2.9999999999999997E-4</v>
      </c>
      <c r="F16" s="4">
        <v>0.28999999999999998</v>
      </c>
      <c r="G16" s="4">
        <v>6.3750000000000005E-5</v>
      </c>
      <c r="H16" s="4">
        <v>7.6766764506660665E-6</v>
      </c>
      <c r="I16" s="4">
        <v>7.0175438596491253E-7</v>
      </c>
      <c r="J16" s="4">
        <v>1.9999999999999999E-6</v>
      </c>
    </row>
    <row r="17" spans="1:10">
      <c r="A17" t="s">
        <v>87</v>
      </c>
      <c r="B17" t="s">
        <v>88</v>
      </c>
      <c r="C17" t="s">
        <v>73</v>
      </c>
      <c r="D17" s="4">
        <v>0</v>
      </c>
      <c r="E17" s="4">
        <v>0</v>
      </c>
      <c r="F17" s="4">
        <v>0.28999999999999998</v>
      </c>
      <c r="G17" s="4">
        <v>2.5178610770150755E-3</v>
      </c>
      <c r="H17" s="4">
        <v>1.9198046511627906</v>
      </c>
      <c r="I17" s="4">
        <v>1.9E-2</v>
      </c>
      <c r="J17" s="4">
        <v>1.7000000000000001E-2</v>
      </c>
    </row>
    <row r="18" spans="1:10">
      <c r="A18" t="s">
        <v>89</v>
      </c>
      <c r="B18" t="s">
        <v>90</v>
      </c>
      <c r="C18" t="s">
        <v>91</v>
      </c>
      <c r="D18" s="4">
        <v>2</v>
      </c>
      <c r="E18" s="4">
        <v>3</v>
      </c>
      <c r="F18" s="4">
        <v>60</v>
      </c>
      <c r="G18" s="4">
        <v>365</v>
      </c>
      <c r="H18" s="4">
        <v>3650</v>
      </c>
      <c r="I18" s="4">
        <v>912.5</v>
      </c>
      <c r="J18" s="4">
        <v>2920</v>
      </c>
    </row>
    <row r="19" spans="1:10">
      <c r="A19" t="s">
        <v>92</v>
      </c>
      <c r="B19" t="s">
        <v>93</v>
      </c>
      <c r="C19" t="s">
        <v>94</v>
      </c>
      <c r="D19" s="4">
        <v>1</v>
      </c>
      <c r="E19" s="4">
        <v>1</v>
      </c>
      <c r="F19" s="4">
        <v>12.391304347826088</v>
      </c>
      <c r="G19" s="4">
        <v>52.173913043478258</v>
      </c>
      <c r="H19" s="4">
        <v>40.831304347826084</v>
      </c>
      <c r="I19" s="4">
        <v>1.6739130434782608</v>
      </c>
      <c r="J19" s="4">
        <v>2.6521739130434784E-2</v>
      </c>
    </row>
    <row r="20" spans="1:10">
      <c r="A20" t="s">
        <v>95</v>
      </c>
      <c r="B20" t="s">
        <v>96</v>
      </c>
      <c r="C20" t="s">
        <v>97</v>
      </c>
      <c r="D20" s="4">
        <v>10000000</v>
      </c>
      <c r="E20" s="4">
        <v>10000000</v>
      </c>
      <c r="F20" s="4">
        <v>10000000</v>
      </c>
      <c r="G20" s="4">
        <v>10000000</v>
      </c>
      <c r="H20" s="4">
        <v>10000000</v>
      </c>
      <c r="I20" s="4">
        <v>10000000</v>
      </c>
      <c r="J20" s="4">
        <v>10000000</v>
      </c>
    </row>
    <row r="21" spans="1:10">
      <c r="A21" t="s">
        <v>98</v>
      </c>
      <c r="B21" t="s">
        <v>99</v>
      </c>
      <c r="C21" t="s">
        <v>100</v>
      </c>
      <c r="D21" s="4">
        <v>100000</v>
      </c>
      <c r="E21" s="4">
        <v>100000</v>
      </c>
      <c r="F21" s="4">
        <v>100000</v>
      </c>
      <c r="G21" s="4">
        <v>100000</v>
      </c>
      <c r="H21" s="4">
        <v>100000</v>
      </c>
      <c r="I21" s="4">
        <v>100000</v>
      </c>
      <c r="J21" s="4">
        <v>100000</v>
      </c>
    </row>
    <row r="22" spans="1:10">
      <c r="A22" t="s">
        <v>101</v>
      </c>
      <c r="B22" t="s">
        <v>102</v>
      </c>
      <c r="C22" t="s">
        <v>100</v>
      </c>
      <c r="D22" s="4">
        <v>500000</v>
      </c>
      <c r="E22" s="4">
        <v>500000</v>
      </c>
      <c r="F22" s="4">
        <v>500000</v>
      </c>
      <c r="G22" s="4">
        <v>500000</v>
      </c>
      <c r="H22" s="4">
        <v>500000</v>
      </c>
      <c r="I22" s="4">
        <v>500000</v>
      </c>
      <c r="J22" s="4">
        <v>500000</v>
      </c>
    </row>
    <row r="23" spans="1:10">
      <c r="D23" s="4"/>
      <c r="E23" s="4"/>
      <c r="F23" s="4"/>
      <c r="G23" s="4"/>
      <c r="H23" s="4"/>
      <c r="I23" s="4"/>
      <c r="J23" s="4"/>
    </row>
    <row r="24" spans="1:10">
      <c r="D24" s="4"/>
      <c r="E24" s="4"/>
      <c r="F24" s="4"/>
      <c r="G24" s="4"/>
      <c r="H24" s="4"/>
      <c r="I24" s="4"/>
      <c r="J24" s="4"/>
    </row>
    <row r="25" spans="1:10" ht="20">
      <c r="A25" s="6" t="s">
        <v>103</v>
      </c>
      <c r="D25" s="4"/>
      <c r="E25" s="4"/>
      <c r="F25" s="4"/>
      <c r="G25" s="4"/>
      <c r="H25" s="4"/>
      <c r="I25" s="4"/>
      <c r="J25" s="4"/>
    </row>
    <row r="26" spans="1:10">
      <c r="A26" t="s">
        <v>45</v>
      </c>
      <c r="B26" t="s">
        <v>46</v>
      </c>
      <c r="C26" t="s">
        <v>47</v>
      </c>
      <c r="D26" s="4" t="s">
        <v>48</v>
      </c>
      <c r="E26" s="4" t="s">
        <v>49</v>
      </c>
      <c r="F26" s="4" t="s">
        <v>50</v>
      </c>
      <c r="G26" s="4" t="s">
        <v>51</v>
      </c>
      <c r="H26" s="4" t="s">
        <v>52</v>
      </c>
      <c r="I26" s="4" t="s">
        <v>53</v>
      </c>
      <c r="J26" s="4" t="s">
        <v>54</v>
      </c>
    </row>
    <row r="27" spans="1:10">
      <c r="A27" t="s">
        <v>55</v>
      </c>
      <c r="B27" t="s">
        <v>56</v>
      </c>
      <c r="C27" t="s">
        <v>57</v>
      </c>
      <c r="D27" s="4">
        <v>5.9200000000000001E-6</v>
      </c>
      <c r="E27" s="4">
        <v>5.9200000000000001E-6</v>
      </c>
      <c r="F27" s="4">
        <v>5.9200000000000001E-6</v>
      </c>
      <c r="G27" s="4">
        <v>5.9200000000000001E-6</v>
      </c>
      <c r="H27" s="4">
        <v>5.9200000000000001E-6</v>
      </c>
      <c r="I27" s="4">
        <v>5.9200000000000001E-6</v>
      </c>
      <c r="J27" s="4">
        <v>5.9200000000000001E-6</v>
      </c>
    </row>
    <row r="28" spans="1:10">
      <c r="A28" t="s">
        <v>58</v>
      </c>
      <c r="B28" t="s">
        <v>59</v>
      </c>
      <c r="C28" t="s">
        <v>60</v>
      </c>
      <c r="D28" s="4">
        <v>2.0699999999999998</v>
      </c>
      <c r="E28" s="4">
        <v>2.0699999999999998</v>
      </c>
      <c r="F28" s="4">
        <v>2.0699999999999998</v>
      </c>
      <c r="G28" s="4">
        <v>2.0699999999999998</v>
      </c>
      <c r="H28" s="4">
        <v>2.0699999999999998</v>
      </c>
      <c r="I28" s="4">
        <v>2.0699999999999998</v>
      </c>
      <c r="J28" s="4">
        <v>2.0699999999999998</v>
      </c>
    </row>
    <row r="29" spans="1:10">
      <c r="A29" t="s">
        <v>61</v>
      </c>
      <c r="B29" t="s">
        <v>62</v>
      </c>
      <c r="C29" t="s">
        <v>60</v>
      </c>
      <c r="D29" s="4">
        <v>1.5100000000000001E-2</v>
      </c>
      <c r="E29" s="4">
        <v>1.5100000000000001E-2</v>
      </c>
      <c r="F29" s="4">
        <v>1.5100000000000001E-2</v>
      </c>
      <c r="G29" s="4">
        <v>1.5100000000000001E-2</v>
      </c>
      <c r="H29" s="4">
        <v>1.5100000000000001E-2</v>
      </c>
      <c r="I29" s="4">
        <v>1.5100000000000001E-2</v>
      </c>
      <c r="J29" s="4">
        <v>1.5100000000000001E-2</v>
      </c>
    </row>
    <row r="30" spans="1:10">
      <c r="A30" t="s">
        <v>63</v>
      </c>
      <c r="B30" t="s">
        <v>64</v>
      </c>
      <c r="C30" t="s">
        <v>57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>
      <c r="A31" t="s">
        <v>65</v>
      </c>
      <c r="B31" t="s">
        <v>66</v>
      </c>
      <c r="C31" t="s">
        <v>67</v>
      </c>
      <c r="D31" s="4">
        <v>3.5749999999999999E-8</v>
      </c>
      <c r="E31" s="4">
        <v>6.7999999999999995E-7</v>
      </c>
      <c r="F31" s="4">
        <v>3</v>
      </c>
      <c r="G31" s="4">
        <v>8</v>
      </c>
      <c r="H31" s="4">
        <v>2657.4</v>
      </c>
      <c r="I31" s="4">
        <v>3000</v>
      </c>
      <c r="J31" s="4">
        <v>4000000</v>
      </c>
    </row>
    <row r="32" spans="1:10">
      <c r="A32" t="s">
        <v>68</v>
      </c>
      <c r="B32" t="s">
        <v>69</v>
      </c>
      <c r="C32" t="s">
        <v>70</v>
      </c>
      <c r="D32" s="4">
        <v>7.2739999999999999E-2</v>
      </c>
      <c r="E32" s="4">
        <v>0.72740000000000005</v>
      </c>
      <c r="F32" s="4">
        <v>1.6E-2</v>
      </c>
      <c r="G32" s="4">
        <v>5.7901899999999995E-4</v>
      </c>
      <c r="H32" s="4">
        <v>7.6766760000000003E-3</v>
      </c>
      <c r="I32" s="4">
        <v>9.6000000000000002E-4</v>
      </c>
      <c r="J32" s="4">
        <v>4.32E-5</v>
      </c>
    </row>
    <row r="33" spans="1:10">
      <c r="A33" t="s">
        <v>71</v>
      </c>
      <c r="B33" t="s">
        <v>72</v>
      </c>
      <c r="C33" t="s">
        <v>70</v>
      </c>
      <c r="D33" s="4">
        <v>0</v>
      </c>
      <c r="E33" s="4">
        <v>0</v>
      </c>
      <c r="F33" s="4">
        <v>0.16</v>
      </c>
      <c r="G33" s="4">
        <v>4.8000000000000001E-5</v>
      </c>
      <c r="H33" s="4">
        <v>7.6799999999999993E-2</v>
      </c>
      <c r="I33" s="4">
        <v>0</v>
      </c>
      <c r="J33" s="4">
        <v>0</v>
      </c>
    </row>
    <row r="34" spans="1:10">
      <c r="A34" t="s">
        <v>74</v>
      </c>
      <c r="B34" t="s">
        <v>75</v>
      </c>
      <c r="C34" t="s">
        <v>70</v>
      </c>
      <c r="D34" s="4">
        <v>1.4074400000000001E-7</v>
      </c>
      <c r="E34" s="4">
        <v>1.4074400000000001E-7</v>
      </c>
      <c r="F34" s="4">
        <v>1.6E-2</v>
      </c>
      <c r="G34" s="4">
        <v>4.4356072190000004</v>
      </c>
      <c r="H34" s="4">
        <v>7.2928430000000002E-3</v>
      </c>
      <c r="I34" s="4">
        <v>5.1250000000000002E-3</v>
      </c>
      <c r="J34" s="4">
        <v>1.9999999999999999E-6</v>
      </c>
    </row>
    <row r="35" spans="1:10">
      <c r="A35" t="s">
        <v>76</v>
      </c>
      <c r="B35" t="s">
        <v>77</v>
      </c>
      <c r="C35" t="s">
        <v>78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1:10">
      <c r="A36" t="s">
        <v>79</v>
      </c>
      <c r="B36" t="s">
        <v>80</v>
      </c>
      <c r="C36" t="s">
        <v>73</v>
      </c>
      <c r="D36" s="4">
        <v>0</v>
      </c>
      <c r="E36" s="4">
        <v>0</v>
      </c>
      <c r="F36" s="4">
        <v>1.6000000000000001E-8</v>
      </c>
      <c r="G36" s="4">
        <v>4.8000000000000001E-5</v>
      </c>
      <c r="H36" s="4">
        <v>7.6766800000000008E-6</v>
      </c>
      <c r="I36" s="4">
        <v>7.0175400000000004E-6</v>
      </c>
      <c r="J36" s="4">
        <v>7.6923077000000006E-2</v>
      </c>
    </row>
    <row r="37" spans="1:10">
      <c r="A37" t="s">
        <v>81</v>
      </c>
      <c r="B37" t="s">
        <v>82</v>
      </c>
      <c r="C37" t="s">
        <v>73</v>
      </c>
      <c r="D37" s="4"/>
      <c r="E37" s="4"/>
      <c r="F37" s="4"/>
      <c r="G37" s="4"/>
      <c r="H37" s="4"/>
      <c r="I37" s="4"/>
      <c r="J37" s="4"/>
    </row>
    <row r="38" spans="1:10">
      <c r="A38" t="s">
        <v>83</v>
      </c>
      <c r="B38" t="s">
        <v>80</v>
      </c>
      <c r="C38" t="s">
        <v>84</v>
      </c>
      <c r="D38" s="4">
        <v>0</v>
      </c>
      <c r="E38" s="4">
        <v>0</v>
      </c>
      <c r="F38" s="4">
        <v>0.2</v>
      </c>
      <c r="G38" s="4">
        <v>0.5</v>
      </c>
      <c r="H38" s="4">
        <v>0.5</v>
      </c>
      <c r="I38" s="4">
        <v>0.35</v>
      </c>
      <c r="J38" s="4">
        <v>0.8</v>
      </c>
    </row>
    <row r="39" spans="1:10">
      <c r="A39" t="s">
        <v>85</v>
      </c>
      <c r="B39" t="s">
        <v>86</v>
      </c>
      <c r="C39" t="s">
        <v>73</v>
      </c>
      <c r="D39" s="4">
        <v>1.728E-4</v>
      </c>
      <c r="E39" s="4">
        <v>2.9999999999999997E-4</v>
      </c>
      <c r="F39" s="4">
        <v>1.6E-2</v>
      </c>
      <c r="G39" s="4">
        <v>6.3750000000000005E-5</v>
      </c>
      <c r="H39" s="4">
        <v>7.6766800000000008E-6</v>
      </c>
      <c r="I39" s="4">
        <v>7.01754E-7</v>
      </c>
      <c r="J39" s="4">
        <v>1.9999999999999999E-6</v>
      </c>
    </row>
    <row r="40" spans="1:10">
      <c r="A40" t="s">
        <v>87</v>
      </c>
      <c r="B40" t="s">
        <v>88</v>
      </c>
      <c r="C40" t="s">
        <v>73</v>
      </c>
      <c r="D40" s="4">
        <v>0</v>
      </c>
      <c r="E40" s="4">
        <v>0</v>
      </c>
      <c r="F40" s="4">
        <v>0.28999999999999998</v>
      </c>
      <c r="G40" s="4">
        <v>1.0400734E-2</v>
      </c>
      <c r="H40" s="4">
        <v>1.919804651</v>
      </c>
      <c r="I40" s="4">
        <v>1.9E-2</v>
      </c>
      <c r="J40" s="4">
        <v>2E-3</v>
      </c>
    </row>
    <row r="41" spans="1:10">
      <c r="A41" t="s">
        <v>89</v>
      </c>
      <c r="B41" t="s">
        <v>90</v>
      </c>
      <c r="C41" t="s">
        <v>91</v>
      </c>
      <c r="D41" s="4">
        <v>2</v>
      </c>
      <c r="E41" s="4">
        <v>3</v>
      </c>
      <c r="F41" s="4">
        <v>60</v>
      </c>
      <c r="G41" s="4">
        <v>365</v>
      </c>
      <c r="H41" s="4">
        <v>3650</v>
      </c>
      <c r="I41" s="4">
        <v>912.5</v>
      </c>
      <c r="J41" s="4">
        <v>2920</v>
      </c>
    </row>
    <row r="42" spans="1:10">
      <c r="A42" t="s">
        <v>92</v>
      </c>
      <c r="B42" t="s">
        <v>93</v>
      </c>
      <c r="C42" t="s">
        <v>94</v>
      </c>
      <c r="D42" s="4">
        <v>1</v>
      </c>
      <c r="E42" s="4">
        <v>1</v>
      </c>
      <c r="F42" s="4">
        <v>12.39130435</v>
      </c>
      <c r="G42" s="4">
        <v>52.173913040000002</v>
      </c>
      <c r="H42" s="4">
        <v>40.831304350000003</v>
      </c>
      <c r="I42" s="4">
        <v>1.673913043</v>
      </c>
      <c r="J42" s="4">
        <v>2.6521738999999999E-2</v>
      </c>
    </row>
    <row r="43" spans="1:10">
      <c r="A43" t="s">
        <v>95</v>
      </c>
      <c r="B43" t="s">
        <v>96</v>
      </c>
      <c r="C43" t="s">
        <v>97</v>
      </c>
      <c r="D43" s="4">
        <v>10000000</v>
      </c>
      <c r="E43" s="4">
        <v>10000000</v>
      </c>
      <c r="F43" s="4">
        <v>10000000</v>
      </c>
      <c r="G43" s="4">
        <v>10000000</v>
      </c>
      <c r="H43" s="4">
        <v>10000000</v>
      </c>
      <c r="I43" s="4">
        <v>10000000</v>
      </c>
      <c r="J43" s="4">
        <v>10000000</v>
      </c>
    </row>
    <row r="44" spans="1:10">
      <c r="A44" t="s">
        <v>98</v>
      </c>
      <c r="B44" t="s">
        <v>99</v>
      </c>
      <c r="C44" t="s">
        <v>100</v>
      </c>
      <c r="D44" s="4">
        <v>100000</v>
      </c>
      <c r="E44" s="4">
        <v>100000</v>
      </c>
      <c r="F44" s="4">
        <v>100000</v>
      </c>
      <c r="G44" s="4">
        <v>100000</v>
      </c>
      <c r="H44" s="4">
        <v>100000</v>
      </c>
      <c r="I44" s="4">
        <v>100000</v>
      </c>
      <c r="J44" s="4">
        <v>100000</v>
      </c>
    </row>
    <row r="45" spans="1:10">
      <c r="A45" t="s">
        <v>101</v>
      </c>
      <c r="B45" t="s">
        <v>102</v>
      </c>
      <c r="C45" t="s">
        <v>100</v>
      </c>
      <c r="D45" s="4">
        <v>500000</v>
      </c>
      <c r="E45" s="4">
        <v>500000</v>
      </c>
      <c r="F45" s="4">
        <v>500000</v>
      </c>
      <c r="G45" s="4">
        <v>500000</v>
      </c>
      <c r="H45" s="4">
        <v>500000</v>
      </c>
      <c r="I45" s="4">
        <v>500000</v>
      </c>
      <c r="J45" s="4">
        <v>500000</v>
      </c>
    </row>
    <row r="48" spans="1:10" ht="20">
      <c r="A48" s="6" t="s">
        <v>27</v>
      </c>
    </row>
    <row r="49" spans="1:10">
      <c r="A49" t="s">
        <v>45</v>
      </c>
      <c r="B49" t="s">
        <v>46</v>
      </c>
      <c r="C49" t="s">
        <v>47</v>
      </c>
      <c r="D49" t="s">
        <v>48</v>
      </c>
      <c r="E49" t="s">
        <v>49</v>
      </c>
      <c r="F49" t="s">
        <v>50</v>
      </c>
      <c r="G49" t="s">
        <v>51</v>
      </c>
      <c r="H49" t="s">
        <v>52</v>
      </c>
      <c r="I49" t="s">
        <v>53</v>
      </c>
      <c r="J49" t="s">
        <v>54</v>
      </c>
    </row>
    <row r="50" spans="1:10">
      <c r="A50" t="s">
        <v>55</v>
      </c>
      <c r="B50" t="s">
        <v>56</v>
      </c>
      <c r="C50" t="s">
        <v>57</v>
      </c>
      <c r="D50" s="4">
        <v>2.8399999999999999E-6</v>
      </c>
      <c r="E50" s="4">
        <v>2.8399999999999999E-6</v>
      </c>
      <c r="F50" s="4">
        <v>2.8399999999999999E-6</v>
      </c>
      <c r="G50" s="4">
        <v>2.8399999999999999E-6</v>
      </c>
      <c r="H50" s="4">
        <v>2.8399999999999999E-6</v>
      </c>
      <c r="I50" s="4">
        <v>2.8399999999999999E-6</v>
      </c>
      <c r="J50" s="4">
        <v>2.8399999999999999E-6</v>
      </c>
    </row>
    <row r="51" spans="1:10">
      <c r="A51" t="s">
        <v>58</v>
      </c>
      <c r="B51" t="s">
        <v>59</v>
      </c>
      <c r="C51" t="s">
        <v>60</v>
      </c>
      <c r="D51" s="4">
        <v>0.88</v>
      </c>
      <c r="E51" s="4">
        <v>0.88</v>
      </c>
      <c r="F51" s="4">
        <v>0.88</v>
      </c>
      <c r="G51" s="4">
        <v>0.88</v>
      </c>
      <c r="H51" s="4">
        <v>0.88</v>
      </c>
      <c r="I51" s="4">
        <v>0.88</v>
      </c>
      <c r="J51" s="4">
        <v>0.88</v>
      </c>
    </row>
    <row r="52" spans="1:10">
      <c r="A52" t="s">
        <v>61</v>
      </c>
      <c r="B52" t="s">
        <v>62</v>
      </c>
      <c r="C52" t="s">
        <v>60</v>
      </c>
      <c r="D52" s="4">
        <v>6.5500000000000003E-3</v>
      </c>
      <c r="E52" s="4">
        <v>6.5500000000000003E-3</v>
      </c>
      <c r="F52" s="4">
        <v>6.5500000000000003E-3</v>
      </c>
      <c r="G52" s="4">
        <v>6.5500000000000003E-3</v>
      </c>
      <c r="H52" s="4">
        <v>6.5500000000000003E-3</v>
      </c>
      <c r="I52" s="4">
        <v>6.5500000000000003E-3</v>
      </c>
      <c r="J52" s="4">
        <v>6.5500000000000003E-3</v>
      </c>
    </row>
    <row r="53" spans="1:10">
      <c r="A53" t="s">
        <v>63</v>
      </c>
      <c r="B53" t="s">
        <v>64</v>
      </c>
      <c r="C53" t="s">
        <v>57</v>
      </c>
      <c r="D53" s="4">
        <v>2.7700000000000001E-4</v>
      </c>
      <c r="E53" s="4">
        <v>2.7700000000000001E-4</v>
      </c>
      <c r="F53" s="4">
        <v>2.7700000000000001E-4</v>
      </c>
      <c r="G53" s="4">
        <v>2.7700000000000001E-4</v>
      </c>
      <c r="H53" s="4">
        <v>2.7700000000000001E-4</v>
      </c>
      <c r="I53" s="4">
        <v>2.7700000000000001E-4</v>
      </c>
      <c r="J53" s="4">
        <v>2.7700000000000001E-4</v>
      </c>
    </row>
    <row r="54" spans="1:10">
      <c r="A54" t="s">
        <v>65</v>
      </c>
      <c r="B54" t="s">
        <v>66</v>
      </c>
      <c r="C54" t="s">
        <v>67</v>
      </c>
      <c r="D54" s="4">
        <v>3.5749999999999999E-8</v>
      </c>
      <c r="E54" s="4">
        <v>6.8000000000000005E-7</v>
      </c>
      <c r="F54" s="4">
        <v>3</v>
      </c>
      <c r="G54" s="4">
        <v>8</v>
      </c>
      <c r="H54" s="4">
        <v>2657.3999999999996</v>
      </c>
      <c r="I54" s="4">
        <v>3000</v>
      </c>
      <c r="J54" s="4">
        <v>4000000</v>
      </c>
    </row>
    <row r="55" spans="1:10">
      <c r="A55" t="s">
        <v>68</v>
      </c>
      <c r="B55" t="s">
        <v>69</v>
      </c>
      <c r="C55" t="s">
        <v>70</v>
      </c>
      <c r="D55" s="4">
        <v>0.31919999999999998</v>
      </c>
      <c r="E55" s="4">
        <v>0.31919999999999998</v>
      </c>
      <c r="F55" s="4">
        <v>1.6E-2</v>
      </c>
      <c r="G55" s="4">
        <v>5.7901860114244923E-4</v>
      </c>
      <c r="H55" s="4">
        <v>7.6766764506660656E-3</v>
      </c>
      <c r="I55" s="4">
        <v>9.5999999999999992E-4</v>
      </c>
      <c r="J55" s="4">
        <v>4.32E-5</v>
      </c>
    </row>
    <row r="56" spans="1:10">
      <c r="A56" t="s">
        <v>71</v>
      </c>
      <c r="B56" t="s">
        <v>72</v>
      </c>
      <c r="C56" t="s">
        <v>73</v>
      </c>
      <c r="D56" s="4">
        <v>0</v>
      </c>
      <c r="E56" s="4">
        <v>0</v>
      </c>
      <c r="F56" s="4">
        <v>0.16</v>
      </c>
      <c r="G56" s="4">
        <v>4.8000000000000001E-5</v>
      </c>
      <c r="H56" s="4">
        <v>7.6766764506660659E-2</v>
      </c>
      <c r="I56" s="4">
        <v>0</v>
      </c>
      <c r="J56" s="4">
        <v>0</v>
      </c>
    </row>
    <row r="57" spans="1:10">
      <c r="A57" t="s">
        <v>74</v>
      </c>
      <c r="B57" t="s">
        <v>75</v>
      </c>
      <c r="C57" t="s">
        <v>70</v>
      </c>
      <c r="D57" s="4">
        <v>1.4074434782608696E-7</v>
      </c>
      <c r="E57" s="4">
        <v>1.4074434782608696E-7</v>
      </c>
      <c r="F57" s="4">
        <v>2.0999999999999998E-4</v>
      </c>
      <c r="G57" s="4">
        <v>4.4356072193331304</v>
      </c>
      <c r="H57" s="4">
        <v>7.2928426281327619E-3</v>
      </c>
      <c r="I57" s="4">
        <v>5.1250000000000002E-3</v>
      </c>
      <c r="J57" s="4">
        <v>1.9999999999999999E-6</v>
      </c>
    </row>
    <row r="58" spans="1:10">
      <c r="A58" t="s">
        <v>76</v>
      </c>
      <c r="B58" t="s">
        <v>77</v>
      </c>
      <c r="C58" t="s">
        <v>78</v>
      </c>
      <c r="D58" s="4">
        <v>0.30199999999999999</v>
      </c>
      <c r="E58" s="4">
        <v>0.30199999999999999</v>
      </c>
      <c r="F58" s="4">
        <v>0.30199999999999999</v>
      </c>
      <c r="G58" s="4">
        <v>0.30199999999999999</v>
      </c>
      <c r="H58" s="4">
        <v>0.30199999999999999</v>
      </c>
      <c r="I58" s="4">
        <v>0.30199999999999999</v>
      </c>
      <c r="J58" s="4">
        <v>0.30199999999999999</v>
      </c>
    </row>
    <row r="59" spans="1:10">
      <c r="A59" t="s">
        <v>79</v>
      </c>
      <c r="B59" t="s">
        <v>80</v>
      </c>
      <c r="C59" t="s">
        <v>73</v>
      </c>
      <c r="D59" s="4">
        <v>0</v>
      </c>
      <c r="E59" s="4">
        <v>0</v>
      </c>
      <c r="F59" s="4">
        <v>1.6000000000000001E-8</v>
      </c>
      <c r="G59" s="4">
        <v>4.8000000000000001E-5</v>
      </c>
      <c r="H59" s="4">
        <v>7.6766764506660665E-6</v>
      </c>
      <c r="I59" s="4">
        <v>7.0175438596491247E-6</v>
      </c>
      <c r="J59" s="4">
        <v>7.6923076923076927E-2</v>
      </c>
    </row>
    <row r="60" spans="1:10">
      <c r="A60" t="s">
        <v>81</v>
      </c>
      <c r="B60" t="s">
        <v>82</v>
      </c>
      <c r="C60" t="s">
        <v>73</v>
      </c>
      <c r="D60" s="4"/>
      <c r="E60" s="4"/>
      <c r="F60" s="4"/>
      <c r="G60" s="4"/>
      <c r="H60" s="4"/>
      <c r="I60" s="4"/>
      <c r="J60" s="4"/>
    </row>
    <row r="61" spans="1:10">
      <c r="A61" t="s">
        <v>83</v>
      </c>
      <c r="B61" t="s">
        <v>104</v>
      </c>
      <c r="C61" t="s">
        <v>84</v>
      </c>
      <c r="D61" s="4">
        <v>0</v>
      </c>
      <c r="E61" s="4">
        <v>0</v>
      </c>
      <c r="F61" s="4">
        <v>0.2</v>
      </c>
      <c r="G61" s="4">
        <v>0.5</v>
      </c>
      <c r="H61" s="4">
        <v>0.5</v>
      </c>
      <c r="I61" s="4">
        <v>0.35</v>
      </c>
      <c r="J61" s="4">
        <v>0.8</v>
      </c>
    </row>
    <row r="62" spans="1:10">
      <c r="A62" t="s">
        <v>85</v>
      </c>
      <c r="B62" t="s">
        <v>86</v>
      </c>
      <c r="C62" t="s">
        <v>73</v>
      </c>
      <c r="D62" s="4">
        <v>1.728E-4</v>
      </c>
      <c r="E62" s="4">
        <v>2.9999999999999997E-4</v>
      </c>
      <c r="F62" s="4">
        <v>1.6E-2</v>
      </c>
      <c r="G62" s="4">
        <v>6.3750000000000005E-5</v>
      </c>
      <c r="H62" s="4">
        <v>7.6766764506660665E-6</v>
      </c>
      <c r="I62" s="4">
        <v>7.0175438596491253E-7</v>
      </c>
      <c r="J62" s="4">
        <v>1.9999999999999999E-6</v>
      </c>
    </row>
    <row r="63" spans="1:10">
      <c r="A63" t="s">
        <v>87</v>
      </c>
      <c r="B63" t="s">
        <v>88</v>
      </c>
      <c r="C63" t="s">
        <v>73</v>
      </c>
      <c r="D63" s="4">
        <v>0</v>
      </c>
      <c r="E63" s="4">
        <v>0</v>
      </c>
      <c r="F63" s="4">
        <v>0.28999999999999998</v>
      </c>
      <c r="G63" s="4">
        <v>1.0400734169470788E-2</v>
      </c>
      <c r="H63" s="4">
        <v>1.9198046511627906</v>
      </c>
      <c r="I63" s="4">
        <v>1.9E-2</v>
      </c>
      <c r="J63" s="4">
        <v>1.1000000000000001E-2</v>
      </c>
    </row>
    <row r="64" spans="1:10">
      <c r="A64" t="s">
        <v>89</v>
      </c>
      <c r="B64" t="s">
        <v>90</v>
      </c>
      <c r="C64" t="s">
        <v>91</v>
      </c>
      <c r="D64" s="4">
        <v>2</v>
      </c>
      <c r="E64" s="4">
        <v>3</v>
      </c>
      <c r="F64" s="4">
        <v>60</v>
      </c>
      <c r="G64" s="4">
        <v>365</v>
      </c>
      <c r="H64" s="4">
        <v>3650</v>
      </c>
      <c r="I64" s="4">
        <v>912.5</v>
      </c>
      <c r="J64" s="4">
        <v>2920</v>
      </c>
    </row>
    <row r="65" spans="1:10">
      <c r="A65" t="s">
        <v>92</v>
      </c>
      <c r="B65" t="s">
        <v>93</v>
      </c>
      <c r="C65" t="s">
        <v>94</v>
      </c>
      <c r="D65" s="4">
        <v>1</v>
      </c>
      <c r="E65" s="4">
        <v>1</v>
      </c>
      <c r="F65" s="4">
        <v>12.391304347826088</v>
      </c>
      <c r="G65" s="4">
        <v>52.173913043478258</v>
      </c>
      <c r="H65" s="4">
        <v>40.831304347826084</v>
      </c>
      <c r="I65" s="4">
        <v>1.6739130434782608</v>
      </c>
      <c r="J65" s="4">
        <v>2.6521739130434784E-2</v>
      </c>
    </row>
    <row r="66" spans="1:10">
      <c r="A66" t="s">
        <v>95</v>
      </c>
      <c r="B66" t="s">
        <v>96</v>
      </c>
      <c r="C66" t="s">
        <v>97</v>
      </c>
      <c r="D66" s="4">
        <v>10000000</v>
      </c>
      <c r="E66" s="4">
        <v>10000000</v>
      </c>
      <c r="F66" s="4">
        <v>10000000</v>
      </c>
      <c r="G66" s="4">
        <v>10000000</v>
      </c>
      <c r="H66" s="4">
        <v>10000000</v>
      </c>
      <c r="I66" s="4">
        <v>10000000</v>
      </c>
      <c r="J66" s="4">
        <v>10000000</v>
      </c>
    </row>
    <row r="67" spans="1:10">
      <c r="A67" t="s">
        <v>98</v>
      </c>
      <c r="B67" t="s">
        <v>99</v>
      </c>
      <c r="C67" t="s">
        <v>100</v>
      </c>
      <c r="D67" s="4">
        <v>100000</v>
      </c>
      <c r="E67" s="4">
        <v>100000</v>
      </c>
      <c r="F67" s="4">
        <v>100000</v>
      </c>
      <c r="G67" s="4">
        <v>100000</v>
      </c>
      <c r="H67" s="4">
        <v>100000</v>
      </c>
      <c r="I67" s="4">
        <v>100000</v>
      </c>
      <c r="J67" s="4">
        <v>100000</v>
      </c>
    </row>
    <row r="68" spans="1:10">
      <c r="A68" t="s">
        <v>101</v>
      </c>
      <c r="B68" t="s">
        <v>102</v>
      </c>
      <c r="C68" t="s">
        <v>100</v>
      </c>
      <c r="D68" s="4">
        <v>500000</v>
      </c>
      <c r="E68" s="4">
        <v>500000</v>
      </c>
      <c r="F68" s="4">
        <v>500000</v>
      </c>
      <c r="G68" s="4">
        <v>500000</v>
      </c>
      <c r="H68" s="4">
        <v>500000</v>
      </c>
      <c r="I68" s="4">
        <v>500000</v>
      </c>
      <c r="J68" s="4">
        <v>500000</v>
      </c>
    </row>
  </sheetData>
  <pageMargins left="0.75" right="0.75" top="1" bottom="1" header="0.5" footer="0.5"/>
  <pageSetup orientation="portrait" horizontalDpi="4294967292" verticalDpi="4294967292"/>
  <legacyDrawing r:id="rId1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topLeftCell="A41" workbookViewId="0">
      <selection activeCell="I22" sqref="I22"/>
    </sheetView>
  </sheetViews>
  <sheetFormatPr baseColWidth="10" defaultRowHeight="15" x14ac:dyDescent="0"/>
  <cols>
    <col min="1" max="1" width="36.33203125" bestFit="1" customWidth="1"/>
    <col min="2" max="2" width="18.1640625" bestFit="1" customWidth="1"/>
    <col min="3" max="3" width="15.5" bestFit="1" customWidth="1"/>
    <col min="4" max="4" width="11.83203125" bestFit="1" customWidth="1"/>
    <col min="5" max="5" width="11.5" bestFit="1" customWidth="1"/>
    <col min="6" max="6" width="14.33203125" bestFit="1" customWidth="1"/>
    <col min="7" max="7" width="13.83203125" bestFit="1" customWidth="1"/>
    <col min="8" max="8" width="11.83203125" bestFit="1" customWidth="1"/>
    <col min="9" max="9" width="19.1640625" bestFit="1" customWidth="1"/>
    <col min="10" max="10" width="16.5" bestFit="1" customWidth="1"/>
    <col min="11" max="11" width="12.83203125" bestFit="1" customWidth="1"/>
    <col min="12" max="12" width="12.5" bestFit="1" customWidth="1"/>
    <col min="13" max="13" width="15.33203125" bestFit="1" customWidth="1"/>
    <col min="14" max="14" width="14.83203125" bestFit="1" customWidth="1"/>
    <col min="15" max="15" width="12.83203125" bestFit="1" customWidth="1"/>
  </cols>
  <sheetData>
    <row r="1" spans="1:15" ht="20">
      <c r="A1" s="6" t="s">
        <v>2</v>
      </c>
    </row>
    <row r="3" spans="1:15" ht="20">
      <c r="B3" s="6" t="s">
        <v>9</v>
      </c>
      <c r="I3" s="6" t="s">
        <v>106</v>
      </c>
    </row>
    <row r="4" spans="1:15">
      <c r="A4" t="s">
        <v>107</v>
      </c>
      <c r="B4" t="s">
        <v>108</v>
      </c>
      <c r="C4" t="s">
        <v>109</v>
      </c>
      <c r="D4" t="s">
        <v>110</v>
      </c>
      <c r="E4" t="s">
        <v>111</v>
      </c>
      <c r="F4" t="s">
        <v>112</v>
      </c>
      <c r="G4" t="s">
        <v>113</v>
      </c>
      <c r="H4" t="s">
        <v>114</v>
      </c>
      <c r="I4" t="s">
        <v>115</v>
      </c>
      <c r="J4" t="s">
        <v>116</v>
      </c>
      <c r="K4" t="s">
        <v>117</v>
      </c>
      <c r="L4" t="s">
        <v>118</v>
      </c>
      <c r="M4" t="s">
        <v>119</v>
      </c>
      <c r="N4" t="s">
        <v>120</v>
      </c>
      <c r="O4" t="s">
        <v>121</v>
      </c>
    </row>
    <row r="5" spans="1:15">
      <c r="A5" t="s">
        <v>105</v>
      </c>
      <c r="B5" s="5">
        <v>0</v>
      </c>
      <c r="C5" s="5">
        <v>0</v>
      </c>
      <c r="D5" s="5">
        <v>9.8253939999999998E-2</v>
      </c>
      <c r="E5" s="5">
        <v>9.6376249999999997E-2</v>
      </c>
      <c r="F5" s="5">
        <v>0.10205216</v>
      </c>
      <c r="G5" s="5">
        <v>0.21435080000000001</v>
      </c>
      <c r="H5" s="5">
        <v>0.32353923000000001</v>
      </c>
      <c r="I5" s="5">
        <v>0</v>
      </c>
      <c r="J5" s="5">
        <v>0</v>
      </c>
      <c r="K5" s="5">
        <v>9.6634399999999995E-2</v>
      </c>
      <c r="L5" s="5">
        <v>0.10005714</v>
      </c>
      <c r="M5" s="5">
        <v>0.10186872</v>
      </c>
      <c r="N5" s="5">
        <v>0.10364763</v>
      </c>
      <c r="O5" s="5">
        <v>0.10463312</v>
      </c>
    </row>
    <row r="6" spans="1:15">
      <c r="A6" t="s">
        <v>92</v>
      </c>
      <c r="B6" s="5">
        <v>9.5080219999999993E-2</v>
      </c>
      <c r="C6" s="5">
        <v>9.2614329999999995E-2</v>
      </c>
      <c r="D6" s="5">
        <v>0.10064424</v>
      </c>
      <c r="E6" s="5">
        <v>9.4958539999999994E-2</v>
      </c>
      <c r="F6" s="5">
        <v>9.9831279999999994E-2</v>
      </c>
      <c r="G6" s="5">
        <v>9.0070839999999999E-2</v>
      </c>
      <c r="H6" s="5">
        <v>0.10078924</v>
      </c>
      <c r="I6" s="5">
        <v>0.10104382000000001</v>
      </c>
      <c r="J6" s="5">
        <v>0.1006992</v>
      </c>
      <c r="K6" s="5">
        <v>0.10690506</v>
      </c>
      <c r="L6" s="5">
        <v>9.4344109999999995E-2</v>
      </c>
      <c r="M6" s="5">
        <v>9.5774499999999999E-2</v>
      </c>
      <c r="N6" s="5">
        <v>0.10023356999999999</v>
      </c>
      <c r="O6" s="5">
        <v>9.7881200000000002E-2</v>
      </c>
    </row>
    <row r="7" spans="1:15">
      <c r="A7" t="s">
        <v>76</v>
      </c>
      <c r="B7" s="5">
        <v>0.10067095</v>
      </c>
      <c r="C7" s="5">
        <v>9.9524429999999997E-2</v>
      </c>
      <c r="D7" s="5">
        <v>9.5264260000000003E-2</v>
      </c>
      <c r="E7" s="5">
        <v>0.17065607999999999</v>
      </c>
      <c r="F7" s="5">
        <v>0.23916738000000001</v>
      </c>
      <c r="G7" s="5">
        <v>0.17230741999999999</v>
      </c>
      <c r="H7" s="5">
        <v>0.15021747999999999</v>
      </c>
      <c r="I7" s="5">
        <v>9.1506249999999997E-2</v>
      </c>
      <c r="J7" s="5">
        <v>9.7534040000000002E-2</v>
      </c>
      <c r="K7" s="5">
        <v>0.15262593999999999</v>
      </c>
      <c r="L7" s="5">
        <v>9.8611279999999996E-2</v>
      </c>
      <c r="M7" s="5">
        <v>0.10088318</v>
      </c>
      <c r="N7" s="5">
        <v>9.9504949999999995E-2</v>
      </c>
      <c r="O7" s="5">
        <v>9.3550900000000006E-2</v>
      </c>
    </row>
    <row r="8" spans="1:15">
      <c r="A8" t="s">
        <v>63</v>
      </c>
      <c r="B8" s="5">
        <v>9.8337469999999996E-2</v>
      </c>
      <c r="C8" s="5">
        <v>0.10145228000000001</v>
      </c>
      <c r="D8" s="5">
        <v>9.6274139999999994E-2</v>
      </c>
      <c r="E8" s="5">
        <v>0.10005572</v>
      </c>
      <c r="F8" s="5">
        <v>9.5524360000000003E-2</v>
      </c>
      <c r="G8" s="5">
        <v>0.10869636000000001</v>
      </c>
      <c r="H8" s="5">
        <v>0.10014536</v>
      </c>
      <c r="I8" s="5">
        <v>0.19175955</v>
      </c>
      <c r="J8" s="5">
        <v>0.21897311999999999</v>
      </c>
      <c r="K8" s="5">
        <v>0.19930242000000001</v>
      </c>
      <c r="L8" s="5">
        <v>0.27004110999999997</v>
      </c>
      <c r="M8" s="5">
        <v>0.25386701</v>
      </c>
      <c r="N8" s="5">
        <v>0.27032826999999998</v>
      </c>
      <c r="O8" s="5">
        <v>0.27537009000000001</v>
      </c>
    </row>
    <row r="9" spans="1:15">
      <c r="A9" t="s">
        <v>85</v>
      </c>
      <c r="B9" s="5">
        <v>0.10514482</v>
      </c>
      <c r="C9" s="5">
        <v>9.4657749999999999E-2</v>
      </c>
      <c r="D9" s="5">
        <v>0.16235533999999999</v>
      </c>
      <c r="E9" s="5">
        <v>0.10047688</v>
      </c>
      <c r="F9" s="5">
        <v>9.3833029999999998E-2</v>
      </c>
      <c r="G9" s="5">
        <v>0.10619378</v>
      </c>
      <c r="H9" s="5">
        <v>9.6233079999999999E-2</v>
      </c>
      <c r="I9" s="5">
        <v>0.10298596</v>
      </c>
      <c r="J9" s="5">
        <v>0.10151246999999999</v>
      </c>
      <c r="K9" s="5">
        <v>0.11713251</v>
      </c>
      <c r="L9" s="5">
        <v>9.9588670000000004E-2</v>
      </c>
      <c r="M9" s="5">
        <v>9.7222100000000006E-2</v>
      </c>
      <c r="N9" s="5">
        <v>9.7461969999999995E-2</v>
      </c>
      <c r="O9" s="5">
        <v>0.1008758</v>
      </c>
    </row>
    <row r="10" spans="1:15">
      <c r="A10" t="s">
        <v>87</v>
      </c>
      <c r="B10" s="5">
        <v>0</v>
      </c>
      <c r="C10" s="5">
        <v>0</v>
      </c>
      <c r="D10" s="5">
        <v>9.1781730000000006E-2</v>
      </c>
      <c r="E10" s="5">
        <v>9.6067899999999998E-2</v>
      </c>
      <c r="F10" s="5">
        <v>9.9755319999999995E-2</v>
      </c>
      <c r="G10" s="5">
        <v>9.6219520000000003E-2</v>
      </c>
      <c r="H10" s="5">
        <v>0.10161647</v>
      </c>
      <c r="I10" s="5">
        <v>0</v>
      </c>
      <c r="J10" s="5">
        <v>0</v>
      </c>
      <c r="K10" s="5">
        <v>0.21140492</v>
      </c>
      <c r="L10" s="5">
        <v>0.10000961</v>
      </c>
      <c r="M10" s="5">
        <v>0.26261435999999999</v>
      </c>
      <c r="N10" s="5">
        <v>0.18375416</v>
      </c>
      <c r="O10" s="5">
        <v>0.21374109999999999</v>
      </c>
    </row>
    <row r="11" spans="1:15">
      <c r="A11" t="s">
        <v>61</v>
      </c>
      <c r="B11" s="5">
        <v>9.9220370000000002E-2</v>
      </c>
      <c r="C11" s="5">
        <v>9.6688029999999994E-2</v>
      </c>
      <c r="D11" s="5">
        <v>0.10466709</v>
      </c>
      <c r="E11" s="5">
        <v>0.29342696000000001</v>
      </c>
      <c r="F11" s="5">
        <v>0.26265855999999999</v>
      </c>
      <c r="G11" s="5">
        <v>0.10760589</v>
      </c>
      <c r="H11" s="5">
        <v>0.10584623999999999</v>
      </c>
      <c r="I11" s="5">
        <v>0.11545028</v>
      </c>
      <c r="J11" s="5">
        <v>9.0024149999999997E-2</v>
      </c>
      <c r="K11" s="5">
        <v>8.8943270000000005E-2</v>
      </c>
      <c r="L11" s="5">
        <v>9.715174E-2</v>
      </c>
      <c r="M11" s="5">
        <v>0.10710135</v>
      </c>
      <c r="N11" s="5">
        <v>9.519329E-2</v>
      </c>
      <c r="O11" s="5">
        <v>9.6450439999999998E-2</v>
      </c>
    </row>
    <row r="12" spans="1:15">
      <c r="A12" t="s">
        <v>58</v>
      </c>
      <c r="B12" s="5">
        <v>9.2827430000000002E-2</v>
      </c>
      <c r="C12" s="5">
        <v>0.11340855</v>
      </c>
      <c r="D12" s="5">
        <v>0.29034526999999999</v>
      </c>
      <c r="E12" s="5">
        <v>0.10605086</v>
      </c>
      <c r="F12" s="5">
        <v>0.10192341000000001</v>
      </c>
      <c r="G12" s="5">
        <v>0.21054415000000001</v>
      </c>
      <c r="H12" s="5">
        <v>0.14971789999999999</v>
      </c>
      <c r="I12" s="5">
        <v>9.6395019999999998E-2</v>
      </c>
      <c r="J12" s="5">
        <v>0.10217223</v>
      </c>
      <c r="K12" s="5">
        <v>0.16247886</v>
      </c>
      <c r="L12" s="5">
        <v>0.10579067</v>
      </c>
      <c r="M12" s="5">
        <v>8.8982690000000003E-2</v>
      </c>
      <c r="N12" s="5">
        <v>9.9840490000000004E-2</v>
      </c>
      <c r="O12" s="5">
        <v>0.10646964</v>
      </c>
    </row>
    <row r="13" spans="1:15">
      <c r="A13" t="s">
        <v>55</v>
      </c>
      <c r="B13" s="5">
        <v>0.18152462</v>
      </c>
      <c r="C13" s="5">
        <v>0.20812467000000001</v>
      </c>
      <c r="D13" s="5">
        <v>0.10099116</v>
      </c>
      <c r="E13" s="5">
        <v>0.10166218</v>
      </c>
      <c r="F13" s="5">
        <v>0.10115717</v>
      </c>
      <c r="G13" s="5">
        <v>0.11248234</v>
      </c>
      <c r="H13" s="5">
        <v>0.10293384999999999</v>
      </c>
      <c r="I13" s="5">
        <v>9.8082760000000005E-2</v>
      </c>
      <c r="J13" s="5">
        <v>9.0690930000000003E-2</v>
      </c>
      <c r="K13" s="5">
        <v>0.10029623</v>
      </c>
      <c r="L13" s="5">
        <v>9.8904389999999995E-2</v>
      </c>
      <c r="M13" s="5">
        <v>9.6684950000000006E-2</v>
      </c>
      <c r="N13" s="5">
        <v>9.5818700000000007E-2</v>
      </c>
      <c r="O13" s="5">
        <v>9.3338790000000005E-2</v>
      </c>
    </row>
    <row r="14" spans="1:15">
      <c r="A14" t="s">
        <v>79</v>
      </c>
      <c r="B14" s="5">
        <v>0</v>
      </c>
      <c r="C14" s="5">
        <v>0</v>
      </c>
      <c r="D14" s="5">
        <v>9.3361659999999999E-2</v>
      </c>
      <c r="E14" s="5">
        <v>0.1009398</v>
      </c>
      <c r="F14" s="5">
        <v>9.6339869999999994E-2</v>
      </c>
      <c r="G14" s="5">
        <v>0.20918848000000001</v>
      </c>
      <c r="H14" s="5">
        <v>0.1500853</v>
      </c>
      <c r="I14" s="5">
        <v>0</v>
      </c>
      <c r="J14" s="5">
        <v>0</v>
      </c>
      <c r="K14" s="5">
        <v>0.10098285999999999</v>
      </c>
      <c r="L14" s="5">
        <v>0.10162988000000001</v>
      </c>
      <c r="M14" s="5">
        <v>9.2166120000000004E-2</v>
      </c>
      <c r="N14" s="5">
        <v>9.3644930000000001E-2</v>
      </c>
      <c r="O14" s="5">
        <v>9.9018309999999998E-2</v>
      </c>
    </row>
    <row r="15" spans="1:15">
      <c r="A15" t="s">
        <v>89</v>
      </c>
      <c r="B15" s="5">
        <v>0.42226997999999999</v>
      </c>
      <c r="C15" s="5">
        <v>0.35101912000000002</v>
      </c>
      <c r="D15" s="5">
        <v>0.1361184</v>
      </c>
      <c r="E15" s="5">
        <v>0.14932871</v>
      </c>
      <c r="F15" s="5">
        <v>9.8556959999999999E-2</v>
      </c>
      <c r="G15" s="5">
        <v>0.1150077</v>
      </c>
      <c r="H15" s="5">
        <v>9.2970940000000002E-2</v>
      </c>
      <c r="I15" s="5">
        <v>0.44212836999999999</v>
      </c>
      <c r="J15" s="5">
        <v>0.36187859</v>
      </c>
      <c r="K15" s="5">
        <v>0.19079779999999999</v>
      </c>
      <c r="L15" s="5">
        <v>0.24105719</v>
      </c>
      <c r="M15" s="5">
        <v>9.5860840000000003E-2</v>
      </c>
      <c r="N15" s="5">
        <v>0.13504473</v>
      </c>
      <c r="O15" s="5">
        <v>0.10849105000000001</v>
      </c>
    </row>
    <row r="16" spans="1:15">
      <c r="A16" t="s">
        <v>68</v>
      </c>
      <c r="B16" s="5">
        <v>0.19463658</v>
      </c>
      <c r="C16" s="5">
        <v>0.22416769</v>
      </c>
      <c r="D16" s="5">
        <v>9.5390870000000003E-2</v>
      </c>
      <c r="E16" s="5">
        <v>8.892456E-2</v>
      </c>
      <c r="F16" s="5">
        <v>8.8197590000000006E-2</v>
      </c>
      <c r="G16" s="5">
        <v>9.9324709999999997E-2</v>
      </c>
      <c r="H16" s="5">
        <v>0.10531085</v>
      </c>
      <c r="I16" s="5">
        <v>0.10334438999999999</v>
      </c>
      <c r="J16" s="5">
        <v>0.10530734</v>
      </c>
      <c r="K16" s="5">
        <v>0.10378632</v>
      </c>
      <c r="L16" s="5">
        <v>9.6294350000000001E-2</v>
      </c>
      <c r="M16" s="5">
        <v>9.737577E-2</v>
      </c>
      <c r="N16" s="5">
        <v>9.0455110000000005E-2</v>
      </c>
      <c r="O16" s="5">
        <v>9.0658310000000006E-2</v>
      </c>
    </row>
    <row r="17" spans="1:15">
      <c r="A17" t="s">
        <v>74</v>
      </c>
      <c r="B17" s="5">
        <v>9.4451960000000001E-2</v>
      </c>
      <c r="C17" s="5">
        <v>7.8038759999999999E-2</v>
      </c>
      <c r="D17" s="5">
        <v>0.10110019000000001</v>
      </c>
      <c r="E17" s="5">
        <v>9.8115729999999998E-2</v>
      </c>
      <c r="F17" s="5">
        <v>9.9445130000000007E-2</v>
      </c>
      <c r="G17" s="5">
        <v>8.928556E-2</v>
      </c>
      <c r="H17" s="5">
        <v>9.951277E-2</v>
      </c>
      <c r="I17" s="5">
        <v>0.18484977</v>
      </c>
      <c r="J17" s="5">
        <v>0.19719095</v>
      </c>
      <c r="K17" s="5">
        <v>0.19102760999999999</v>
      </c>
      <c r="L17" s="5">
        <v>0.27544963</v>
      </c>
      <c r="M17" s="5">
        <v>0.25722042000000001</v>
      </c>
      <c r="N17" s="5">
        <v>0.28001799999999999</v>
      </c>
      <c r="O17" s="5">
        <v>0.27853245999999998</v>
      </c>
    </row>
    <row r="18" spans="1:15">
      <c r="A18" t="s">
        <v>71</v>
      </c>
      <c r="B18" s="5">
        <v>0</v>
      </c>
      <c r="C18" s="5">
        <v>0</v>
      </c>
      <c r="D18" s="5">
        <v>0.29081817999999998</v>
      </c>
      <c r="E18" s="5">
        <v>0.27897558</v>
      </c>
      <c r="F18" s="5">
        <v>0.27176605999999998</v>
      </c>
      <c r="G18" s="5">
        <v>0</v>
      </c>
      <c r="H18" s="5">
        <v>0</v>
      </c>
      <c r="I18" s="5">
        <v>0</v>
      </c>
      <c r="J18" s="5">
        <v>0</v>
      </c>
      <c r="K18" s="5">
        <v>0.1563562</v>
      </c>
      <c r="L18" s="5">
        <v>9.2695910000000006E-2</v>
      </c>
      <c r="M18" s="5">
        <v>0.10000438</v>
      </c>
      <c r="N18" s="5">
        <v>0</v>
      </c>
      <c r="O18" s="5">
        <v>0</v>
      </c>
    </row>
    <row r="19" spans="1:15">
      <c r="A19" t="s">
        <v>65</v>
      </c>
      <c r="B19" s="5">
        <v>9.3752070000000007E-2</v>
      </c>
      <c r="C19" s="5">
        <v>9.5684519999999995E-2</v>
      </c>
      <c r="D19" s="5">
        <v>9.0599239999999998E-2</v>
      </c>
      <c r="E19" s="5">
        <v>0.11146752</v>
      </c>
      <c r="F19" s="5">
        <v>0.10005529000000001</v>
      </c>
      <c r="G19" s="5">
        <v>9.8379579999999994E-2</v>
      </c>
      <c r="H19" s="5">
        <v>9.5679990000000006E-2</v>
      </c>
      <c r="I19" s="5">
        <v>0.10085384</v>
      </c>
      <c r="J19" s="5">
        <v>0.10177575</v>
      </c>
      <c r="K19" s="5">
        <v>0.10040934</v>
      </c>
      <c r="L19" s="5">
        <v>0.10243114</v>
      </c>
      <c r="M19" s="5">
        <v>0.10208950999999999</v>
      </c>
      <c r="N19" s="5">
        <v>0.10527266</v>
      </c>
      <c r="O19" s="5">
        <v>9.3476470000000006E-2</v>
      </c>
    </row>
    <row r="23" spans="1:15" ht="24">
      <c r="B23" s="6" t="s">
        <v>123</v>
      </c>
    </row>
    <row r="24" spans="1:15">
      <c r="A24" t="s">
        <v>107</v>
      </c>
      <c r="B24" t="s">
        <v>108</v>
      </c>
      <c r="C24" t="s">
        <v>109</v>
      </c>
      <c r="D24" t="s">
        <v>110</v>
      </c>
      <c r="E24" t="s">
        <v>111</v>
      </c>
      <c r="F24" t="s">
        <v>112</v>
      </c>
      <c r="G24" t="s">
        <v>113</v>
      </c>
      <c r="H24" t="s">
        <v>114</v>
      </c>
    </row>
    <row r="25" spans="1:15">
      <c r="A25" t="s">
        <v>105</v>
      </c>
      <c r="B25" s="5">
        <v>0</v>
      </c>
      <c r="C25" s="5">
        <v>0</v>
      </c>
      <c r="D25" s="5">
        <v>8.8015969999999999E-2</v>
      </c>
      <c r="E25" s="5">
        <v>0.10663185</v>
      </c>
      <c r="F25" s="5">
        <v>0.10373389</v>
      </c>
      <c r="G25" s="5">
        <v>0.19320180000000001</v>
      </c>
      <c r="H25" s="5">
        <v>0.33658262</v>
      </c>
    </row>
    <row r="26" spans="1:15">
      <c r="A26" t="s">
        <v>92</v>
      </c>
      <c r="B26" s="5">
        <v>0.10017196</v>
      </c>
      <c r="C26" s="5">
        <v>8.9333770000000007E-2</v>
      </c>
      <c r="D26" s="5">
        <v>9.0601039999999994E-2</v>
      </c>
      <c r="E26" s="5">
        <v>9.8401630000000004E-2</v>
      </c>
      <c r="F26" s="5">
        <v>0.1006664</v>
      </c>
      <c r="G26" s="5">
        <v>9.8748269999999999E-2</v>
      </c>
      <c r="H26" s="5">
        <v>0.10693108</v>
      </c>
    </row>
    <row r="27" spans="1:15">
      <c r="A27" t="s">
        <v>76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15">
      <c r="A28" t="s">
        <v>63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15">
      <c r="A29" t="s">
        <v>85</v>
      </c>
      <c r="B29" s="5">
        <v>9.6139890000000006E-2</v>
      </c>
      <c r="C29" s="5">
        <v>9.5160099999999997E-2</v>
      </c>
      <c r="D29" s="5">
        <v>9.8937559999999994E-2</v>
      </c>
      <c r="E29" s="5">
        <v>9.8476560000000005E-2</v>
      </c>
      <c r="F29" s="5">
        <v>9.2903169999999993E-2</v>
      </c>
      <c r="G29" s="5">
        <v>9.1897270000000003E-2</v>
      </c>
      <c r="H29" s="5">
        <v>0.10044264</v>
      </c>
    </row>
    <row r="30" spans="1:15">
      <c r="A30" t="s">
        <v>87</v>
      </c>
      <c r="B30" s="5">
        <v>0</v>
      </c>
      <c r="C30" s="5">
        <v>0</v>
      </c>
      <c r="D30" s="5">
        <v>9.6973359999999995E-2</v>
      </c>
      <c r="E30" s="5">
        <v>9.9482360000000006E-2</v>
      </c>
      <c r="F30" s="5">
        <v>0.10007391</v>
      </c>
      <c r="G30" s="5">
        <v>9.8549869999999998E-2</v>
      </c>
      <c r="H30" s="5">
        <v>0.10028629999999999</v>
      </c>
    </row>
    <row r="31" spans="1:15">
      <c r="A31" t="s">
        <v>61</v>
      </c>
      <c r="B31" s="5">
        <v>9.1398679999999996E-2</v>
      </c>
      <c r="C31" s="5">
        <v>0.10333884</v>
      </c>
      <c r="D31" s="5">
        <v>0.10575565000000001</v>
      </c>
      <c r="E31" s="5">
        <v>0.24857434</v>
      </c>
      <c r="F31" s="5">
        <v>0.29172502</v>
      </c>
      <c r="G31" s="5">
        <v>0.10480655</v>
      </c>
      <c r="H31" s="5">
        <v>0.10893754999999999</v>
      </c>
    </row>
    <row r="32" spans="1:15">
      <c r="A32" t="s">
        <v>58</v>
      </c>
      <c r="B32" s="5">
        <v>0.10058317</v>
      </c>
      <c r="C32" s="5">
        <v>0.10104055000000001</v>
      </c>
      <c r="D32" s="5">
        <v>0.26059011999999998</v>
      </c>
      <c r="E32" s="5">
        <v>0.10807181</v>
      </c>
      <c r="F32" s="5">
        <v>9.6252190000000001E-2</v>
      </c>
      <c r="G32" s="5">
        <v>0.19852059</v>
      </c>
      <c r="H32" s="5">
        <v>0.15449377</v>
      </c>
    </row>
    <row r="33" spans="1:15">
      <c r="A33" t="s">
        <v>55</v>
      </c>
      <c r="B33" s="5">
        <v>0.17719125999999999</v>
      </c>
      <c r="C33" s="5">
        <v>0.19934842</v>
      </c>
      <c r="D33" s="5">
        <v>0.10040176000000001</v>
      </c>
      <c r="E33" s="5">
        <v>9.2693369999999997E-2</v>
      </c>
      <c r="F33" s="5">
        <v>0.10296346000000001</v>
      </c>
      <c r="G33" s="5">
        <v>9.9564150000000004E-2</v>
      </c>
      <c r="H33" s="5">
        <v>9.9106490000000005E-2</v>
      </c>
    </row>
    <row r="34" spans="1:15">
      <c r="A34" t="s">
        <v>79</v>
      </c>
      <c r="B34" s="5">
        <v>0</v>
      </c>
      <c r="C34" s="5">
        <v>0</v>
      </c>
      <c r="D34" s="5">
        <v>8.6466310000000005E-2</v>
      </c>
      <c r="E34" s="5">
        <v>9.3943250000000006E-2</v>
      </c>
      <c r="F34" s="5">
        <v>8.8103500000000001E-2</v>
      </c>
      <c r="G34" s="5">
        <v>0.20018902999999999</v>
      </c>
      <c r="H34" s="5">
        <v>0.15309049</v>
      </c>
    </row>
    <row r="35" spans="1:15">
      <c r="A35" t="s">
        <v>89</v>
      </c>
      <c r="B35" s="5">
        <v>0.44087032999999998</v>
      </c>
      <c r="C35" s="5">
        <v>0.35665487000000001</v>
      </c>
      <c r="D35" s="5">
        <v>0.24134085999999999</v>
      </c>
      <c r="E35" s="5">
        <v>0.259156</v>
      </c>
      <c r="F35" s="5">
        <v>0.15365792</v>
      </c>
      <c r="G35" s="5">
        <v>0.17647614</v>
      </c>
      <c r="H35" s="5">
        <v>0.11459999</v>
      </c>
    </row>
    <row r="36" spans="1:15">
      <c r="A36" t="s">
        <v>68</v>
      </c>
      <c r="B36" s="5">
        <v>0.19698131999999999</v>
      </c>
      <c r="C36" s="5">
        <v>0.21527525</v>
      </c>
      <c r="D36" s="5">
        <v>9.1674740000000005E-2</v>
      </c>
      <c r="E36" s="5">
        <v>9.6862470000000006E-2</v>
      </c>
      <c r="F36" s="5">
        <v>9.0844419999999995E-2</v>
      </c>
      <c r="G36" s="5">
        <v>9.890931E-2</v>
      </c>
      <c r="H36" s="5">
        <v>0.10347364000000001</v>
      </c>
    </row>
    <row r="37" spans="1:15">
      <c r="A37" t="s">
        <v>74</v>
      </c>
      <c r="B37" s="5">
        <v>9.1066519999999998E-2</v>
      </c>
      <c r="C37" s="5">
        <v>8.7527889999999997E-2</v>
      </c>
      <c r="D37" s="5">
        <v>9.917803E-2</v>
      </c>
      <c r="E37" s="5">
        <v>8.8802580000000006E-2</v>
      </c>
      <c r="F37" s="5">
        <v>9.511733E-2</v>
      </c>
      <c r="G37" s="5">
        <v>0.10706868</v>
      </c>
      <c r="H37" s="5">
        <v>0.10482332</v>
      </c>
    </row>
    <row r="38" spans="1:15">
      <c r="A38" t="s">
        <v>71</v>
      </c>
      <c r="B38" s="5">
        <v>0</v>
      </c>
      <c r="C38" s="5">
        <v>0</v>
      </c>
      <c r="D38" s="5">
        <v>0.27083981000000001</v>
      </c>
      <c r="E38" s="5">
        <v>0.24173205</v>
      </c>
      <c r="F38" s="5">
        <v>0.29860414000000002</v>
      </c>
      <c r="G38" s="5">
        <v>0</v>
      </c>
      <c r="H38" s="5">
        <v>0</v>
      </c>
    </row>
    <row r="39" spans="1:15">
      <c r="A39" t="s">
        <v>65</v>
      </c>
      <c r="B39" s="5">
        <v>9.6560960000000001E-2</v>
      </c>
      <c r="C39" s="5">
        <v>0.1090701</v>
      </c>
      <c r="D39" s="5">
        <v>0.10117806999999999</v>
      </c>
      <c r="E39" s="5">
        <v>0.10078079</v>
      </c>
      <c r="F39" s="5">
        <v>0.10070547000000001</v>
      </c>
      <c r="G39" s="5">
        <v>0.10884109</v>
      </c>
      <c r="H39" s="5">
        <v>9.3978469999999995E-2</v>
      </c>
    </row>
    <row r="44" spans="1:15" ht="20">
      <c r="B44" s="6" t="s">
        <v>27</v>
      </c>
      <c r="C44" s="6"/>
      <c r="D44" s="6"/>
      <c r="E44" s="6"/>
      <c r="F44" s="6"/>
      <c r="G44" s="6"/>
      <c r="H44" s="6"/>
      <c r="I44" s="6" t="s">
        <v>122</v>
      </c>
    </row>
    <row r="45" spans="1:15">
      <c r="A45" t="s">
        <v>107</v>
      </c>
      <c r="B45" t="s">
        <v>108</v>
      </c>
      <c r="C45" t="s">
        <v>109</v>
      </c>
      <c r="D45" t="s">
        <v>110</v>
      </c>
      <c r="E45" t="s">
        <v>111</v>
      </c>
      <c r="F45" t="s">
        <v>112</v>
      </c>
      <c r="G45" t="s">
        <v>113</v>
      </c>
      <c r="H45" t="s">
        <v>114</v>
      </c>
      <c r="I45" t="s">
        <v>115</v>
      </c>
      <c r="J45" t="s">
        <v>116</v>
      </c>
      <c r="K45" t="s">
        <v>117</v>
      </c>
      <c r="L45" t="s">
        <v>118</v>
      </c>
      <c r="M45" t="s">
        <v>119</v>
      </c>
      <c r="N45" t="s">
        <v>120</v>
      </c>
      <c r="O45" t="s">
        <v>121</v>
      </c>
    </row>
    <row r="46" spans="1:15">
      <c r="A46" t="s">
        <v>105</v>
      </c>
      <c r="B46" s="5">
        <v>0</v>
      </c>
      <c r="C46" s="5">
        <v>0</v>
      </c>
      <c r="D46" s="5">
        <v>9.9480899999999997E-2</v>
      </c>
      <c r="E46" s="5">
        <v>9.8536260000000001E-2</v>
      </c>
      <c r="F46" s="5">
        <v>0.10477673999999999</v>
      </c>
      <c r="G46" s="5">
        <v>0.20072379000000001</v>
      </c>
      <c r="H46" s="5">
        <v>0.32232522000000002</v>
      </c>
      <c r="I46" s="5">
        <v>0</v>
      </c>
      <c r="J46" s="5">
        <v>0</v>
      </c>
      <c r="K46" s="5">
        <v>9.0289129999999995E-2</v>
      </c>
      <c r="L46" s="5">
        <v>9.7974259999999994E-2</v>
      </c>
      <c r="M46" s="5">
        <v>9.7908590000000004E-2</v>
      </c>
      <c r="N46" s="5">
        <v>0.12798076999999999</v>
      </c>
      <c r="O46" s="5">
        <v>0.33081194000000003</v>
      </c>
    </row>
    <row r="47" spans="1:15">
      <c r="A47" t="s">
        <v>92</v>
      </c>
      <c r="B47" s="5">
        <v>9.1479569999999996E-2</v>
      </c>
      <c r="C47" s="5">
        <v>9.9984210000000004E-2</v>
      </c>
      <c r="D47" s="5">
        <v>9.5027189999999997E-2</v>
      </c>
      <c r="E47" s="5">
        <v>9.9226140000000004E-2</v>
      </c>
      <c r="F47" s="5">
        <v>0.10096881000000001</v>
      </c>
      <c r="G47" s="5">
        <v>0.10937519</v>
      </c>
      <c r="H47" s="5">
        <v>9.8655119999999999E-2</v>
      </c>
      <c r="I47" s="5">
        <v>9.9340139999999993E-2</v>
      </c>
      <c r="J47" s="5">
        <v>9.658688E-2</v>
      </c>
      <c r="K47" s="5">
        <v>8.4620490000000007E-2</v>
      </c>
      <c r="L47" s="5">
        <v>0.10708914999999999</v>
      </c>
      <c r="M47" s="5">
        <v>0.10325796</v>
      </c>
      <c r="N47" s="5">
        <v>0.10863626999999999</v>
      </c>
      <c r="O47" s="5">
        <v>9.3856969999999998E-2</v>
      </c>
    </row>
    <row r="48" spans="1:15">
      <c r="A48" t="s">
        <v>76</v>
      </c>
      <c r="B48" s="5">
        <v>9.2907729999999994E-2</v>
      </c>
      <c r="C48" s="5">
        <v>0.10168068</v>
      </c>
      <c r="D48" s="5">
        <v>0.17909041000000001</v>
      </c>
      <c r="E48" s="5">
        <v>0.25488411999999999</v>
      </c>
      <c r="F48" s="5">
        <v>0.26204686999999999</v>
      </c>
      <c r="G48" s="5">
        <v>0.19006642000000001</v>
      </c>
      <c r="H48" s="5">
        <v>0.14176736000000001</v>
      </c>
      <c r="I48" s="5">
        <v>0.14272895999999999</v>
      </c>
      <c r="J48" s="5">
        <v>0.15068143000000001</v>
      </c>
      <c r="K48" s="5">
        <v>0.13470072</v>
      </c>
      <c r="L48" s="5">
        <v>0.1052635</v>
      </c>
      <c r="M48" s="5">
        <v>0.10618370000000001</v>
      </c>
      <c r="N48" s="5">
        <v>9.9069740000000003E-2</v>
      </c>
      <c r="O48" s="5">
        <v>9.7877030000000004E-2</v>
      </c>
    </row>
    <row r="49" spans="1:15">
      <c r="A49" t="s">
        <v>63</v>
      </c>
      <c r="B49" s="5">
        <v>0.10248744</v>
      </c>
      <c r="C49" s="5">
        <v>8.9198459999999993E-2</v>
      </c>
      <c r="D49" s="5">
        <v>9.6390139999999999E-2</v>
      </c>
      <c r="E49" s="5">
        <v>0.10137522</v>
      </c>
      <c r="F49" s="5">
        <v>9.9211679999999997E-2</v>
      </c>
      <c r="G49" s="5">
        <v>0.10503025000000001</v>
      </c>
      <c r="H49" s="5">
        <v>9.6354380000000003E-2</v>
      </c>
      <c r="I49" s="5">
        <v>0.10359678</v>
      </c>
      <c r="J49" s="5">
        <v>9.2788179999999998E-2</v>
      </c>
      <c r="K49" s="5">
        <v>0.10364074</v>
      </c>
      <c r="L49" s="5">
        <v>0.25907511999999999</v>
      </c>
      <c r="M49" s="5">
        <v>9.9005499999999996E-2</v>
      </c>
      <c r="N49" s="5">
        <v>0.24694693000000001</v>
      </c>
      <c r="O49" s="5">
        <v>0.10106693</v>
      </c>
    </row>
    <row r="50" spans="1:15">
      <c r="A50" t="s">
        <v>85</v>
      </c>
      <c r="B50" s="5">
        <v>0.11027799000000001</v>
      </c>
      <c r="C50" s="5">
        <v>9.9969429999999998E-2</v>
      </c>
      <c r="D50" s="5">
        <v>0.10202925</v>
      </c>
      <c r="E50" s="5">
        <v>9.929441E-2</v>
      </c>
      <c r="F50" s="5">
        <v>0.10492768</v>
      </c>
      <c r="G50" s="5">
        <v>0.10527678</v>
      </c>
      <c r="H50" s="5">
        <v>9.4812809999999997E-2</v>
      </c>
      <c r="I50" s="5">
        <v>0.10970186</v>
      </c>
      <c r="J50" s="5">
        <v>0.10248113</v>
      </c>
      <c r="K50" s="5">
        <v>9.6731220000000007E-2</v>
      </c>
      <c r="L50" s="5">
        <v>9.1968250000000001E-2</v>
      </c>
      <c r="M50" s="5">
        <v>9.4062629999999994E-2</v>
      </c>
      <c r="N50" s="5">
        <v>9.3182710000000002E-2</v>
      </c>
      <c r="O50" s="5">
        <v>9.6709699999999996E-2</v>
      </c>
    </row>
    <row r="51" spans="1:15">
      <c r="A51" t="s">
        <v>87</v>
      </c>
      <c r="B51" s="5">
        <v>0</v>
      </c>
      <c r="C51" s="5">
        <v>0</v>
      </c>
      <c r="D51" s="5">
        <v>0.10012123000000001</v>
      </c>
      <c r="E51" s="5">
        <v>9.3052079999999995E-2</v>
      </c>
      <c r="F51" s="5">
        <v>9.2922580000000005E-2</v>
      </c>
      <c r="G51" s="5">
        <v>9.4172530000000004E-2</v>
      </c>
      <c r="H51" s="5">
        <v>9.3322260000000004E-2</v>
      </c>
      <c r="I51" s="5">
        <v>0</v>
      </c>
      <c r="J51" s="5">
        <v>0</v>
      </c>
      <c r="K51" s="5">
        <v>0.16157583</v>
      </c>
      <c r="L51" s="5">
        <v>0.12485110000000001</v>
      </c>
      <c r="M51" s="5">
        <v>0.25233446999999998</v>
      </c>
      <c r="N51" s="5">
        <v>0.19953868999999999</v>
      </c>
      <c r="O51" s="5">
        <v>0.13725132000000001</v>
      </c>
    </row>
    <row r="52" spans="1:15">
      <c r="A52" t="s">
        <v>61</v>
      </c>
      <c r="B52" s="5">
        <v>0.1035056</v>
      </c>
      <c r="C52" s="5">
        <v>9.4253000000000003E-2</v>
      </c>
      <c r="D52" s="5">
        <v>0.10704834000000001</v>
      </c>
      <c r="E52" s="5">
        <v>0.27044958000000002</v>
      </c>
      <c r="F52" s="5">
        <v>0.26954753999999997</v>
      </c>
      <c r="G52" s="5">
        <v>0.11100863</v>
      </c>
      <c r="H52" s="5">
        <v>9.818926E-2</v>
      </c>
      <c r="I52" s="5">
        <v>0.10200308</v>
      </c>
      <c r="J52" s="5">
        <v>9.4474020000000006E-2</v>
      </c>
      <c r="K52" s="5">
        <v>0.1031854</v>
      </c>
      <c r="L52" s="5">
        <v>0.10471643</v>
      </c>
      <c r="M52" s="5">
        <v>0.27352924000000001</v>
      </c>
      <c r="N52" s="5">
        <v>0.10884716999999999</v>
      </c>
      <c r="O52" s="5">
        <v>9.7189719999999993E-2</v>
      </c>
    </row>
    <row r="53" spans="1:15">
      <c r="A53" t="s">
        <v>58</v>
      </c>
      <c r="B53" s="5">
        <v>9.2246839999999997E-2</v>
      </c>
      <c r="C53" s="5">
        <v>9.3456570000000003E-2</v>
      </c>
      <c r="D53" s="5">
        <v>0.29580356000000002</v>
      </c>
      <c r="E53" s="5">
        <v>0.10448866</v>
      </c>
      <c r="F53" s="5">
        <v>9.6513669999999996E-2</v>
      </c>
      <c r="G53" s="5">
        <v>0.20763967999999999</v>
      </c>
      <c r="H53" s="5">
        <v>0.14019267999999999</v>
      </c>
      <c r="I53" s="5">
        <v>9.2812039999999998E-2</v>
      </c>
      <c r="J53" s="5">
        <v>9.4070799999999996E-2</v>
      </c>
      <c r="K53" s="5">
        <v>0.26504243999999999</v>
      </c>
      <c r="L53" s="5">
        <v>0.1109841</v>
      </c>
      <c r="M53" s="5">
        <v>9.9176840000000002E-2</v>
      </c>
      <c r="N53" s="5">
        <v>0.14507154999999999</v>
      </c>
      <c r="O53" s="5">
        <v>0.15107502</v>
      </c>
    </row>
    <row r="54" spans="1:15">
      <c r="A54" t="s">
        <v>55</v>
      </c>
      <c r="B54" s="5">
        <v>0.18179545999999999</v>
      </c>
      <c r="C54" s="5">
        <v>0.21065676</v>
      </c>
      <c r="D54" s="5">
        <v>9.4138949999999999E-2</v>
      </c>
      <c r="E54" s="5">
        <v>9.8179539999999996E-2</v>
      </c>
      <c r="F54" s="5">
        <v>0.1145366</v>
      </c>
      <c r="G54" s="5">
        <v>0.10789840000000001</v>
      </c>
      <c r="H54" s="5">
        <v>9.8437839999999999E-2</v>
      </c>
      <c r="I54" s="5">
        <v>0.14486161</v>
      </c>
      <c r="J54" s="5">
        <v>0.16584805</v>
      </c>
      <c r="K54" s="5">
        <v>9.5341200000000001E-2</v>
      </c>
      <c r="L54" s="5">
        <v>9.4171279999999996E-2</v>
      </c>
      <c r="M54" s="5">
        <v>0.10775252</v>
      </c>
      <c r="N54" s="5">
        <v>9.5787579999999997E-2</v>
      </c>
      <c r="O54" s="5">
        <v>0.10131894</v>
      </c>
    </row>
    <row r="55" spans="1:15">
      <c r="A55" t="s">
        <v>79</v>
      </c>
      <c r="B55" s="5">
        <v>0</v>
      </c>
      <c r="C55" s="5">
        <v>0</v>
      </c>
      <c r="D55" s="5">
        <v>8.9863100000000001E-2</v>
      </c>
      <c r="E55" s="5">
        <v>8.9481469999999994E-2</v>
      </c>
      <c r="F55" s="5">
        <v>9.0463299999999996E-2</v>
      </c>
      <c r="G55" s="5">
        <v>0.20282644</v>
      </c>
      <c r="H55" s="5">
        <v>0.15503924999999999</v>
      </c>
      <c r="I55" s="5">
        <v>0</v>
      </c>
      <c r="J55" s="5">
        <v>0</v>
      </c>
      <c r="K55" s="5">
        <v>8.7300379999999997E-2</v>
      </c>
      <c r="L55" s="5">
        <v>0.10624871</v>
      </c>
      <c r="M55" s="5">
        <v>8.7988529999999995E-2</v>
      </c>
      <c r="N55" s="5">
        <v>0.14288796000000001</v>
      </c>
      <c r="O55" s="5">
        <v>0.15908077000000001</v>
      </c>
    </row>
    <row r="56" spans="1:15">
      <c r="A56" t="s">
        <v>89</v>
      </c>
      <c r="B56" s="5">
        <v>0.42950737999999999</v>
      </c>
      <c r="C56" s="5">
        <v>0.34313797000000001</v>
      </c>
      <c r="D56" s="5">
        <v>0.13428150999999999</v>
      </c>
      <c r="E56" s="5">
        <v>0.10699365</v>
      </c>
      <c r="F56" s="5">
        <v>0.10727018000000001</v>
      </c>
      <c r="G56" s="5">
        <v>9.7560010000000003E-2</v>
      </c>
      <c r="H56" s="5">
        <v>0.10056656999999999</v>
      </c>
      <c r="I56" s="5">
        <v>0.47864876000000001</v>
      </c>
      <c r="J56" s="5">
        <v>0.41299208999999998</v>
      </c>
      <c r="K56" s="5">
        <v>0.19798553999999999</v>
      </c>
      <c r="L56" s="5">
        <v>0.2177327</v>
      </c>
      <c r="M56" s="5">
        <v>8.9774019999999996E-2</v>
      </c>
      <c r="N56" s="5">
        <v>0.15527263999999999</v>
      </c>
      <c r="O56" s="5">
        <v>0.11110123</v>
      </c>
    </row>
    <row r="57" spans="1:15">
      <c r="A57" t="s">
        <v>68</v>
      </c>
      <c r="B57" s="5">
        <v>0.20650705</v>
      </c>
      <c r="C57" s="5">
        <v>0.20999723000000001</v>
      </c>
      <c r="D57" s="5">
        <v>9.1263800000000006E-2</v>
      </c>
      <c r="E57" s="5">
        <v>0.10620175</v>
      </c>
      <c r="F57" s="5">
        <v>0.10052279</v>
      </c>
      <c r="G57" s="5">
        <v>9.6600980000000003E-2</v>
      </c>
      <c r="H57" s="5">
        <v>9.1119119999999998E-2</v>
      </c>
      <c r="I57" s="5">
        <v>0.15973216000000001</v>
      </c>
      <c r="J57" s="5">
        <v>0.15648023</v>
      </c>
      <c r="K57" s="5">
        <v>9.3971860000000004E-2</v>
      </c>
      <c r="L57" s="5">
        <v>9.7752049999999993E-2</v>
      </c>
      <c r="M57" s="5">
        <v>0.10651947</v>
      </c>
      <c r="N57" s="5">
        <v>9.0463749999999996E-2</v>
      </c>
      <c r="O57" s="5">
        <v>9.6335569999999995E-2</v>
      </c>
    </row>
    <row r="58" spans="1:15">
      <c r="A58" t="s">
        <v>74</v>
      </c>
      <c r="B58" s="5">
        <v>8.0232349999999994E-2</v>
      </c>
      <c r="C58" s="5">
        <v>9.6758940000000002E-2</v>
      </c>
      <c r="D58" s="5">
        <v>0.10433932999999999</v>
      </c>
      <c r="E58" s="5">
        <v>0.10457536000000001</v>
      </c>
      <c r="F58" s="5">
        <v>0.10490679</v>
      </c>
      <c r="G58" s="5">
        <v>0.10118879</v>
      </c>
      <c r="H58" s="5">
        <v>9.5330499999999999E-2</v>
      </c>
      <c r="I58" s="5">
        <v>8.1454059999999995E-2</v>
      </c>
      <c r="J58" s="5">
        <v>9.4653130000000002E-2</v>
      </c>
      <c r="K58" s="5">
        <v>0.10436515</v>
      </c>
      <c r="L58" s="5">
        <v>0.28752966000000002</v>
      </c>
      <c r="M58" s="5">
        <v>8.8600189999999995E-2</v>
      </c>
      <c r="N58" s="5">
        <v>0.21997886</v>
      </c>
      <c r="O58" s="5">
        <v>9.4946210000000003E-2</v>
      </c>
    </row>
    <row r="59" spans="1:15">
      <c r="A59" t="s">
        <v>71</v>
      </c>
      <c r="B59" s="5">
        <v>0</v>
      </c>
      <c r="C59" s="5">
        <v>0</v>
      </c>
      <c r="D59" s="5">
        <v>0.2845377</v>
      </c>
      <c r="E59" s="5">
        <v>0.25423592</v>
      </c>
      <c r="F59" s="5">
        <v>0.25880414000000002</v>
      </c>
      <c r="G59" s="5">
        <v>0</v>
      </c>
      <c r="H59" s="5">
        <v>0</v>
      </c>
      <c r="I59" s="5">
        <v>0</v>
      </c>
      <c r="J59" s="5">
        <v>0</v>
      </c>
      <c r="K59" s="5">
        <v>0.24716763</v>
      </c>
      <c r="L59" s="5">
        <v>9.8128359999999998E-2</v>
      </c>
      <c r="M59" s="5">
        <v>0.25784031000000002</v>
      </c>
      <c r="N59" s="5">
        <v>0</v>
      </c>
      <c r="O59" s="5">
        <v>0</v>
      </c>
    </row>
    <row r="60" spans="1:15">
      <c r="A60" t="s">
        <v>65</v>
      </c>
      <c r="B60" s="5">
        <v>0.10560921</v>
      </c>
      <c r="C60" s="5">
        <v>9.4298850000000004E-2</v>
      </c>
      <c r="D60" s="5">
        <v>9.2653970000000002E-2</v>
      </c>
      <c r="E60" s="5">
        <v>9.944008E-2</v>
      </c>
      <c r="F60" s="5">
        <v>0.11135865</v>
      </c>
      <c r="G60" s="5">
        <v>9.3032139999999999E-2</v>
      </c>
      <c r="H60" s="5">
        <v>9.7260100000000002E-2</v>
      </c>
      <c r="I60" s="5">
        <v>0.10540579</v>
      </c>
      <c r="J60" s="5">
        <v>9.3232930000000006E-2</v>
      </c>
      <c r="K60" s="5">
        <v>0.10031073</v>
      </c>
      <c r="L60" s="5">
        <v>0.10034723</v>
      </c>
      <c r="M60" s="5">
        <v>0.10860308</v>
      </c>
      <c r="N60" s="5">
        <v>9.7886559999999997E-2</v>
      </c>
      <c r="O60" s="5">
        <v>9.5999989999999993E-2</v>
      </c>
    </row>
  </sheetData>
  <autoFilter ref="B23"/>
  <pageMargins left="0.75" right="0.75" top="1" bottom="1" header="0.5" footer="0.5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Garner</dc:creator>
  <cp:lastModifiedBy>Kendra Garner</cp:lastModifiedBy>
  <dcterms:created xsi:type="dcterms:W3CDTF">2016-04-22T20:48:32Z</dcterms:created>
  <dcterms:modified xsi:type="dcterms:W3CDTF">2016-05-31T17:10:06Z</dcterms:modified>
</cp:coreProperties>
</file>